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GE\dpe\DOC_DIFUSION\ESTADISTICA MENSUAL\DOCUMENTOS 2019\05 Mayo\Indicadores SE Abril\"/>
    </mc:Choice>
  </mc:AlternateContent>
  <bookViews>
    <workbookView xWindow="0" yWindow="0" windowWidth="20490" windowHeight="7455"/>
  </bookViews>
  <sheets>
    <sheet name="Resumen" sheetId="1" r:id="rId1"/>
    <sheet name="TipoRecurso" sheetId="2" r:id="rId2"/>
    <sheet name="PorZona" sheetId="6" r:id="rId3"/>
    <sheet name="Por Región" sheetId="10" r:id="rId4"/>
  </sheets>
  <externalReferences>
    <externalReference r:id="rId5"/>
  </externalReferences>
  <definedNames>
    <definedName name="_xlnm._FilterDatabase" localSheetId="3" hidden="1">'Por Región'!$N$43:$O$67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Región'!$B$1:$J$55</definedName>
    <definedName name="_xlnm.Print_Area" localSheetId="2">PorZona!$B$1:$J$61</definedName>
    <definedName name="_xlnm.Print_Area" localSheetId="0">Resumen!$B$1:$O$85</definedName>
    <definedName name="_xlnm.Print_Area" localSheetId="1">TipoRecurso!$B$1:$K$81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N16" i="2" l="1"/>
  <c r="N10" i="2"/>
  <c r="N11" i="2"/>
  <c r="N12" i="2"/>
  <c r="N13" i="2"/>
  <c r="N14" i="2"/>
  <c r="N15" i="2"/>
  <c r="N9" i="2"/>
  <c r="F63" i="1"/>
  <c r="F62" i="1"/>
  <c r="I60" i="1"/>
  <c r="I59" i="1"/>
  <c r="F60" i="1"/>
  <c r="F59" i="1"/>
  <c r="G59" i="1"/>
  <c r="I63" i="1"/>
  <c r="I62" i="1"/>
  <c r="H63" i="1"/>
  <c r="H62" i="1"/>
  <c r="F32" i="1"/>
  <c r="F31" i="1"/>
  <c r="F29" i="1"/>
  <c r="F28" i="1"/>
  <c r="F27" i="1"/>
  <c r="F26" i="1"/>
  <c r="H59" i="1" l="1"/>
  <c r="E59" i="1"/>
  <c r="H60" i="1"/>
  <c r="E60" i="1"/>
  <c r="E63" i="1"/>
  <c r="E62" i="1"/>
  <c r="H14" i="6" l="1"/>
  <c r="G14" i="6"/>
  <c r="I13" i="6"/>
  <c r="I12" i="6"/>
  <c r="I11" i="6"/>
  <c r="I10" i="6"/>
  <c r="H80" i="2"/>
  <c r="G80" i="2"/>
  <c r="I79" i="2"/>
  <c r="I78" i="2"/>
  <c r="H56" i="2"/>
  <c r="G56" i="2"/>
  <c r="H55" i="2"/>
  <c r="G55" i="2"/>
  <c r="H35" i="2"/>
  <c r="G35" i="2"/>
  <c r="I34" i="2"/>
  <c r="I33" i="2"/>
  <c r="I32" i="2"/>
  <c r="I31" i="2"/>
  <c r="I30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G57" i="2"/>
  <c r="H57" i="2"/>
  <c r="I35" i="2"/>
  <c r="I56" i="2"/>
  <c r="I57" i="2"/>
  <c r="H58" i="2"/>
  <c r="G58" i="2"/>
  <c r="I55" i="2"/>
  <c r="I33" i="10"/>
  <c r="J63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H48" i="1" s="1"/>
  <c r="J44" i="1"/>
  <c r="J43" i="1"/>
  <c r="J42" i="1"/>
  <c r="I41" i="1"/>
  <c r="H41" i="1"/>
  <c r="I33" i="1"/>
  <c r="J32" i="1"/>
  <c r="J31" i="1"/>
  <c r="I30" i="1"/>
  <c r="H30" i="1"/>
  <c r="H33" i="1" s="1"/>
  <c r="J29" i="1"/>
  <c r="J28" i="1"/>
  <c r="J27" i="1"/>
  <c r="J26" i="1"/>
  <c r="I25" i="1"/>
  <c r="H25" i="1"/>
  <c r="J45" i="1" l="1"/>
  <c r="J41" i="1"/>
  <c r="J30" i="1"/>
  <c r="J33" i="1"/>
  <c r="J56" i="1"/>
  <c r="H64" i="1"/>
  <c r="J61" i="1"/>
  <c r="J25" i="1"/>
  <c r="I64" i="1"/>
  <c r="I48" i="1"/>
  <c r="J48" i="1" s="1"/>
  <c r="D33" i="10"/>
  <c r="J64" i="1" l="1"/>
  <c r="E55" i="2"/>
  <c r="D55" i="2"/>
  <c r="E56" i="2"/>
  <c r="D56" i="2"/>
  <c r="N64" i="2" l="1"/>
  <c r="M64" i="2"/>
  <c r="N63" i="2"/>
  <c r="M63" i="2"/>
  <c r="N77" i="2" l="1"/>
  <c r="O77" i="2"/>
  <c r="O76" i="2"/>
  <c r="N76" i="2"/>
  <c r="F78" i="2"/>
  <c r="E80" i="2"/>
  <c r="D80" i="2"/>
  <c r="F79" i="2" l="1"/>
  <c r="E33" i="10" l="1"/>
  <c r="F31" i="10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29" i="2"/>
  <c r="O30" i="2"/>
  <c r="O31" i="2"/>
  <c r="O32" i="2"/>
  <c r="O33" i="2"/>
  <c r="N33" i="2"/>
  <c r="N32" i="2"/>
  <c r="N31" i="2"/>
  <c r="N30" i="2"/>
  <c r="N29" i="2"/>
  <c r="N28" i="2"/>
  <c r="N27" i="2"/>
  <c r="T58" i="1"/>
  <c r="T59" i="1"/>
  <c r="T60" i="1"/>
  <c r="T61" i="1"/>
  <c r="S61" i="1"/>
  <c r="S60" i="1"/>
  <c r="S59" i="1"/>
  <c r="S58" i="1"/>
  <c r="S43" i="1"/>
  <c r="R43" i="1"/>
  <c r="S42" i="1"/>
  <c r="R42" i="1"/>
  <c r="S26" i="1"/>
  <c r="S27" i="1"/>
  <c r="R27" i="1"/>
  <c r="R26" i="1"/>
  <c r="S14" i="1"/>
  <c r="S13" i="1"/>
  <c r="S12" i="1"/>
  <c r="S11" i="1"/>
  <c r="S15" i="1"/>
  <c r="N34" i="2" l="1"/>
  <c r="M47" i="2" s="1"/>
  <c r="M41" i="2"/>
  <c r="O34" i="2"/>
  <c r="N47" i="2" s="1"/>
  <c r="T63" i="1"/>
  <c r="V59" i="1" s="1"/>
  <c r="S63" i="1"/>
  <c r="U59" i="1" s="1"/>
  <c r="E35" i="2"/>
  <c r="D35" i="2"/>
  <c r="F34" i="2"/>
  <c r="F33" i="2"/>
  <c r="F32" i="2"/>
  <c r="F31" i="2"/>
  <c r="F30" i="2"/>
  <c r="F29" i="2"/>
  <c r="F28" i="2"/>
  <c r="N41" i="2" l="1"/>
  <c r="N42" i="2"/>
  <c r="N44" i="2"/>
  <c r="N43" i="2"/>
  <c r="M44" i="2"/>
  <c r="M45" i="2"/>
  <c r="M40" i="2"/>
  <c r="M43" i="2"/>
  <c r="M46" i="2"/>
  <c r="N46" i="2"/>
  <c r="N45" i="2"/>
  <c r="N40" i="2"/>
  <c r="N49" i="2" s="1"/>
  <c r="M42" i="2"/>
  <c r="M49" i="2" s="1"/>
  <c r="V61" i="1"/>
  <c r="V58" i="1"/>
  <c r="V60" i="1"/>
  <c r="U58" i="1"/>
  <c r="U61" i="1"/>
  <c r="U60" i="1"/>
  <c r="F35" i="2"/>
  <c r="G63" i="1" l="1"/>
  <c r="G62" i="1"/>
  <c r="F61" i="1"/>
  <c r="E61" i="1"/>
  <c r="G60" i="1"/>
  <c r="G58" i="1"/>
  <c r="G57" i="1"/>
  <c r="F56" i="1"/>
  <c r="E56" i="1"/>
  <c r="E64" i="1" l="1"/>
  <c r="F64" i="1"/>
  <c r="G61" i="1"/>
  <c r="G56" i="1"/>
  <c r="G64" i="1" l="1"/>
  <c r="G47" i="1"/>
  <c r="G46" i="1"/>
  <c r="F45" i="1"/>
  <c r="E45" i="1"/>
  <c r="G44" i="1"/>
  <c r="G43" i="1"/>
  <c r="G42" i="1"/>
  <c r="F41" i="1"/>
  <c r="E41" i="1"/>
  <c r="G26" i="1"/>
  <c r="G27" i="1"/>
  <c r="G28" i="1"/>
  <c r="G29" i="1"/>
  <c r="G31" i="1"/>
  <c r="G32" i="1"/>
  <c r="F30" i="1"/>
  <c r="E30" i="1"/>
  <c r="F25" i="1"/>
  <c r="E25" i="1"/>
  <c r="E16" i="1"/>
  <c r="D16" i="1"/>
  <c r="F13" i="1"/>
  <c r="F14" i="1"/>
  <c r="F15" i="1"/>
  <c r="F12" i="1"/>
  <c r="E48" i="1" l="1"/>
  <c r="G45" i="1"/>
  <c r="G41" i="1"/>
  <c r="E33" i="1"/>
  <c r="F48" i="1"/>
  <c r="F16" i="1"/>
  <c r="D17" i="1" s="1"/>
  <c r="G25" i="1"/>
  <c r="G30" i="1"/>
  <c r="F33" i="1"/>
  <c r="G48" i="1" l="1"/>
  <c r="G15" i="1"/>
  <c r="G13" i="1"/>
  <c r="G33" i="1"/>
  <c r="G12" i="1"/>
  <c r="G14" i="1"/>
  <c r="E17" i="1"/>
  <c r="E14" i="6" l="1"/>
  <c r="D14" i="6"/>
  <c r="F14" i="6" l="1"/>
  <c r="H56" i="6" l="1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<sst xmlns="http://schemas.openxmlformats.org/spreadsheetml/2006/main" count="297" uniqueCount="124">
  <si>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</si>
  <si>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</si>
  <si>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</si>
  <si>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</si>
  <si>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</si>
  <si>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</si>
  <si>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</si>
  <si>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</si>
  <si>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</si>
  <si>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</si>
  <si>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</si>
  <si>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</si>
  <si>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</si>
  <si>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</si>
  <si>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</si>
  <si>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</si>
  <si>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</si>
  <si>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</si>
  <si>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</si>
  <si>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</si>
  <si>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</si>
  <si>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</si>
  <si>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</si>
  <si>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</si>
  <si>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</si>
  <si>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</si>
  <si>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</si>
  <si>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</si>
  <si>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</si>
  <si>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</si>
  <si>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</si>
  <si>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</si>
  <si>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</si>
  <si>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</si>
  <si>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</si>
  <si>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</si>
  <si>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</si>
  <si>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</si>
  <si>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</si>
  <si>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</si>
  <si>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</si>
  <si>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</si>
  <si>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</si>
  <si>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</si>
  <si>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</si>
  <si>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</si>
  <si>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</si>
  <si>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</si>
  <si>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</si>
  <si>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</si>
  <si>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</si>
  <si>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</si>
  <si>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</si>
  <si>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</si>
  <si>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</si>
  <si>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</si>
  <si>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</si>
  <si>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</si>
  <si>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</si>
  <si>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</si>
  <si>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</si>
  <si>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</si>
  <si>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</si>
  <si>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(Solar, Eólico, Bagazo y Biogás)</t>
    </r>
  </si>
  <si>
    <t>Cuadro N° 1: Producción de energía eléctrica nacional por tipo de Mercado y Fuente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</si>
  <si>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</si>
  <si>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</si>
  <si>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</si>
  <si>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</si>
  <si>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</si>
  <si>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</si>
  <si>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</si>
  <si>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</si>
  <si>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</si>
  <si>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</si>
  <si>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</si>
  <si>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</si>
  <si>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</si>
  <si>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</si>
  <si>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Cuadro N° 2 : Producción de energía eléctrica nacional según Destino y Fuente 2019 vs 2018</t>
  </si>
  <si>
    <t>Aislados</t>
  </si>
  <si>
    <t>No COES</t>
  </si>
  <si>
    <t>RER</t>
  </si>
  <si>
    <t>Eólico,solar
Biomasa</t>
  </si>
  <si>
    <t>No RER</t>
  </si>
  <si>
    <t>Térmo</t>
  </si>
  <si>
    <t>Cuadro N° 3 : Producción de energía eléctrica nacional según Destino y Sistema 2019 vs 2018</t>
  </si>
  <si>
    <t>Cuadro N° 4 : Producción de energía eléctrica nacional según Destino y Recurso 2019 vs 2018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</si>
  <si>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</si>
  <si>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</si>
  <si>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</si>
  <si>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</si>
  <si>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</si>
  <si>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</si>
  <si>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</si>
  <si>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</si>
  <si>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</si>
  <si>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</si>
  <si>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</si>
  <si>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</si>
  <si>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</si>
  <si>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Gráfico N° 10:  Producción de energía por zona del país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</si>
  <si>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</si>
  <si>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</si>
  <si>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</si>
  <si>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</si>
  <si>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</si>
  <si>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9: Producción de energía eléctrica según origen y zona del país</t>
  </si>
  <si>
    <t>Cuadro N° 10: Producción eléctrica por Región</t>
  </si>
  <si>
    <t>Cuadro N° 6: Producción de energía eléctrica con Recurso Convencional y No Convencional 2019 vs 2018</t>
  </si>
  <si>
    <t>2.2 Producción de energía eléctrica (GWh) Convencional y no Convencional</t>
  </si>
  <si>
    <t>2.3 Producción de energía eléctrica (GWh) en las Centrales de Reserva Fria en el Mercado Eléctrico</t>
  </si>
  <si>
    <t>3.1 Producción de energía eléctrica (GWh) nacional según zona 2019 vs 2018</t>
  </si>
  <si>
    <t>3.3 Producción de energía eléctrica nacional (GWh) por Región</t>
  </si>
  <si>
    <t>COES *</t>
  </si>
  <si>
    <t>(*): Información del Comité de Operación Económico del Sistema (COES)</t>
  </si>
  <si>
    <t>-</t>
  </si>
  <si>
    <t>1. RESUMEN NACIONAL AL MES DE ABRIL 2019</t>
  </si>
  <si>
    <t>Abril</t>
  </si>
  <si>
    <t>Acumulado Enero-Abril</t>
  </si>
  <si>
    <t>Cuadro N° 8: Producción de energía eléctrica nacional por zona del país, al mes de abril</t>
  </si>
  <si>
    <t>3.2 Producción de energía eléctrica (GWh) por origen y zona al mes de abril 2019</t>
  </si>
  <si>
    <t>Abril 2019</t>
  </si>
  <si>
    <t>Grafico N° 11: Generación de energía eléctrica por Región, al mes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</si>
</sst>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</numFmts>
  <fonts count="10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7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/>
      <right style="thin">
        <color auto="1"/>
      </right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33745">
    <xf numFmtId="0" fontId="0" fillId="0" borderId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4" fillId="2" borderId="0" applyNumberFormat="0" applyBorder="0" applyAlignment="0" applyProtection="0"/>
    <xf numFmtId="165" fontId="3" fillId="2" borderId="0" applyNumberFormat="0" applyBorder="0" applyAlignment="0" applyProtection="0"/>
    <xf numFmtId="0" fontId="75" fillId="31" borderId="0" applyNumberFormat="0" applyBorder="0" applyAlignment="0" applyProtection="0"/>
    <xf numFmtId="165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4" fillId="3" borderId="0" applyNumberFormat="0" applyBorder="0" applyAlignment="0" applyProtection="0"/>
    <xf numFmtId="165" fontId="3" fillId="3" borderId="0" applyNumberFormat="0" applyBorder="0" applyAlignment="0" applyProtection="0"/>
    <xf numFmtId="0" fontId="75" fillId="32" borderId="0" applyNumberFormat="0" applyBorder="0" applyAlignment="0" applyProtection="0"/>
    <xf numFmtId="165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4" fillId="4" borderId="0" applyNumberFormat="0" applyBorder="0" applyAlignment="0" applyProtection="0"/>
    <xf numFmtId="165" fontId="3" fillId="4" borderId="0" applyNumberFormat="0" applyBorder="0" applyAlignment="0" applyProtection="0"/>
    <xf numFmtId="0" fontId="75" fillId="33" borderId="0" applyNumberFormat="0" applyBorder="0" applyAlignment="0" applyProtection="0"/>
    <xf numFmtId="165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34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4" fillId="6" borderId="0" applyNumberFormat="0" applyBorder="0" applyAlignment="0" applyProtection="0"/>
    <xf numFmtId="165" fontId="3" fillId="6" borderId="0" applyNumberFormat="0" applyBorder="0" applyAlignment="0" applyProtection="0"/>
    <xf numFmtId="0" fontId="75" fillId="35" borderId="0" applyNumberFormat="0" applyBorder="0" applyAlignment="0" applyProtection="0"/>
    <xf numFmtId="165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165" fontId="5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5" fillId="6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4" fillId="8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75" fillId="36" borderId="0" applyNumberFormat="0" applyBorder="0" applyAlignment="0" applyProtection="0"/>
    <xf numFmtId="165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165" fontId="5" fillId="8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5" fillId="8" borderId="0" applyNumberFormat="0" applyBorder="0" applyAlignment="0" applyProtection="0"/>
    <xf numFmtId="165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3" borderId="0" applyNumberFormat="0" applyBorder="0" applyAlignment="0" applyProtection="0"/>
    <xf numFmtId="165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165" fontId="6" fillId="4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165" fontId="6" fillId="8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37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4" fillId="10" borderId="0" applyNumberFormat="0" applyBorder="0" applyAlignment="0" applyProtection="0"/>
    <xf numFmtId="165" fontId="3" fillId="10" borderId="0" applyNumberFormat="0" applyBorder="0" applyAlignment="0" applyProtection="0"/>
    <xf numFmtId="0" fontId="75" fillId="38" borderId="0" applyNumberFormat="0" applyBorder="0" applyAlignment="0" applyProtection="0"/>
    <xf numFmtId="165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4" fillId="11" borderId="0" applyNumberFormat="0" applyBorder="0" applyAlignment="0" applyProtection="0"/>
    <xf numFmtId="165" fontId="3" fillId="11" borderId="0" applyNumberFormat="0" applyBorder="0" applyAlignment="0" applyProtection="0"/>
    <xf numFmtId="0" fontId="75" fillId="39" borderId="0" applyNumberFormat="0" applyBorder="0" applyAlignment="0" applyProtection="0"/>
    <xf numFmtId="165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40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41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4" fillId="12" borderId="0" applyNumberFormat="0" applyBorder="0" applyAlignment="0" applyProtection="0"/>
    <xf numFmtId="165" fontId="3" fillId="12" borderId="0" applyNumberFormat="0" applyBorder="0" applyAlignment="0" applyProtection="0"/>
    <xf numFmtId="0" fontId="75" fillId="42" borderId="0" applyNumberFormat="0" applyBorder="0" applyAlignment="0" applyProtection="0"/>
    <xf numFmtId="165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165" fontId="5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5" fillId="12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9" fillId="13" borderId="0" applyNumberFormat="0" applyBorder="0" applyAlignment="0" applyProtection="0"/>
    <xf numFmtId="165" fontId="8" fillId="13" borderId="0" applyNumberFormat="0" applyBorder="0" applyAlignment="0" applyProtection="0"/>
    <xf numFmtId="0" fontId="77" fillId="4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9" fillId="10" borderId="0" applyNumberFormat="0" applyBorder="0" applyAlignment="0" applyProtection="0"/>
    <xf numFmtId="165" fontId="8" fillId="10" borderId="0" applyNumberFormat="0" applyBorder="0" applyAlignment="0" applyProtection="0"/>
    <xf numFmtId="0" fontId="77" fillId="44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9" fillId="11" borderId="0" applyNumberFormat="0" applyBorder="0" applyAlignment="0" applyProtection="0"/>
    <xf numFmtId="165" fontId="8" fillId="11" borderId="0" applyNumberFormat="0" applyBorder="0" applyAlignment="0" applyProtection="0"/>
    <xf numFmtId="0" fontId="77" fillId="45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46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47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9" fillId="16" borderId="0" applyNumberFormat="0" applyBorder="0" applyAlignment="0" applyProtection="0"/>
    <xf numFmtId="165" fontId="8" fillId="16" borderId="0" applyNumberFormat="0" applyBorder="0" applyAlignment="0" applyProtection="0"/>
    <xf numFmtId="0" fontId="77" fillId="48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165" fontId="10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10" fillId="16" borderId="0" applyNumberFormat="0" applyBorder="0" applyAlignment="0" applyProtection="0"/>
    <xf numFmtId="165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165" fontId="11" fillId="13" borderId="0" applyNumberFormat="0" applyBorder="0" applyAlignment="0" applyProtection="0"/>
    <xf numFmtId="165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165" fontId="11" fillId="10" borderId="0" applyNumberFormat="0" applyBorder="0" applyAlignment="0" applyProtection="0"/>
    <xf numFmtId="165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9" fillId="17" borderId="0" applyNumberFormat="0" applyBorder="0" applyAlignment="0" applyProtection="0"/>
    <xf numFmtId="165" fontId="8" fillId="17" borderId="0" applyNumberFormat="0" applyBorder="0" applyAlignment="0" applyProtection="0"/>
    <xf numFmtId="0" fontId="77" fillId="49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9" fillId="18" borderId="0" applyNumberFormat="0" applyBorder="0" applyAlignment="0" applyProtection="0"/>
    <xf numFmtId="165" fontId="8" fillId="18" borderId="0" applyNumberFormat="0" applyBorder="0" applyAlignment="0" applyProtection="0"/>
    <xf numFmtId="0" fontId="77" fillId="50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9" fillId="19" borderId="0" applyNumberFormat="0" applyBorder="0" applyAlignment="0" applyProtection="0"/>
    <xf numFmtId="165" fontId="8" fillId="19" borderId="0" applyNumberFormat="0" applyBorder="0" applyAlignment="0" applyProtection="0"/>
    <xf numFmtId="0" fontId="77" fillId="51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52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53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9" fillId="20" borderId="0" applyNumberFormat="0" applyBorder="0" applyAlignment="0" applyProtection="0"/>
    <xf numFmtId="165" fontId="8" fillId="20" borderId="0" applyNumberFormat="0" applyBorder="0" applyAlignment="0" applyProtection="0"/>
    <xf numFmtId="0" fontId="77" fillId="54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165" fontId="10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10" fillId="20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3" fillId="3" borderId="0" applyNumberFormat="0" applyBorder="0" applyAlignment="0" applyProtection="0"/>
    <xf numFmtId="165" fontId="12" fillId="3" borderId="0" applyNumberFormat="0" applyBorder="0" applyAlignment="0" applyProtection="0"/>
    <xf numFmtId="0" fontId="78" fillId="55" borderId="0" applyNumberFormat="0" applyBorder="0" applyAlignment="0" applyProtection="0"/>
    <xf numFmtId="165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65" fontId="14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4" fillId="3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165" fontId="17" fillId="4" borderId="0" applyNumberFormat="0" applyBorder="0" applyAlignment="0" applyProtection="0"/>
    <xf numFmtId="165" fontId="19" fillId="21" borderId="0" applyBorder="0">
      <alignment horizontal="centerContinuous" vertical="center" wrapText="1"/>
      <protection hidden="1"/>
    </xf>
    <xf numFmtId="0" fontId="20" fillId="0" borderId="0">
      <protection locked="0"/>
    </xf>
    <xf numFmtId="0" fontId="20" fillId="0" borderId="0">
      <protection locked="0"/>
    </xf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2" fillId="22" borderId="1" applyNumberFormat="0" applyAlignment="0" applyProtection="0"/>
    <xf numFmtId="165" fontId="21" fillId="22" borderId="1" applyNumberFormat="0" applyAlignment="0" applyProtection="0"/>
    <xf numFmtId="0" fontId="79" fillId="57" borderId="8" applyNumberFormat="0" applyAlignment="0" applyProtection="0"/>
    <xf numFmtId="165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3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3" fillId="22" borderId="1" applyNumberFormat="0" applyAlignment="0" applyProtection="0"/>
    <xf numFmtId="165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165" fontId="24" fillId="22" borderId="1" applyNumberFormat="0" applyAlignment="0" applyProtection="0"/>
    <xf numFmtId="19" fontId="25" fillId="0" borderId="2">
      <alignment horizontal="center"/>
      <protection locked="0"/>
    </xf>
    <xf numFmtId="19" fontId="25" fillId="0" borderId="2">
      <alignment horizontal="center"/>
      <protection locked="0"/>
    </xf>
    <xf numFmtId="165" fontId="26" fillId="23" borderId="3" applyNumberFormat="0" applyAlignment="0" applyProtection="0"/>
    <xf numFmtId="0" fontId="26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26" fillId="23" borderId="3" applyNumberFormat="0" applyAlignment="0" applyProtection="0"/>
    <xf numFmtId="0" fontId="28" fillId="23" borderId="3" applyNumberFormat="0" applyAlignment="0" applyProtection="0"/>
    <xf numFmtId="165" fontId="27" fillId="23" borderId="3" applyNumberFormat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4" applyNumberFormat="0" applyFill="0" applyAlignment="0" applyProtection="0"/>
    <xf numFmtId="0" fontId="31" fillId="0" borderId="4" applyNumberFormat="0" applyFill="0" applyAlignment="0" applyProtection="0"/>
    <xf numFmtId="165" fontId="30" fillId="0" borderId="4" applyNumberFormat="0" applyFill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80" fillId="58" borderId="9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0" fontId="32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33" fillId="23" borderId="3" applyNumberFormat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5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>
      <protection locked="0"/>
    </xf>
    <xf numFmtId="165" fontId="1" fillId="0" borderId="0" applyFont="0" applyFill="0" applyBorder="0" applyAlignment="0" applyProtection="0"/>
    <xf numFmtId="167" fontId="36" fillId="24" borderId="0" applyBorder="0">
      <alignment horizontal="center" vertical="center"/>
      <protection locked="0"/>
    </xf>
    <xf numFmtId="167" fontId="35" fillId="25" borderId="0" applyBorder="0">
      <alignment horizontal="center" vertical="center"/>
      <protection locked="0"/>
    </xf>
    <xf numFmtId="0" fontId="25" fillId="0" borderId="0">
      <protection locked="0"/>
    </xf>
    <xf numFmtId="0" fontId="1" fillId="0" borderId="0"/>
    <xf numFmtId="0" fontId="1" fillId="0" borderId="0"/>
    <xf numFmtId="0" fontId="25" fillId="0" borderId="0">
      <protection locked="0"/>
    </xf>
    <xf numFmtId="0" fontId="25" fillId="0" borderId="0">
      <protection locked="0"/>
    </xf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165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165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0" fillId="8" borderId="1" applyNumberFormat="0" applyAlignment="0" applyProtection="0"/>
    <xf numFmtId="0" fontId="42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protection locked="0"/>
    </xf>
    <xf numFmtId="165" fontId="34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protection locked="0"/>
    </xf>
    <xf numFmtId="165" fontId="48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165" fontId="5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5" fillId="0" borderId="0">
      <protection locked="0"/>
    </xf>
    <xf numFmtId="165" fontId="35" fillId="0" borderId="0" applyNumberForma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25" fillId="0" borderId="0">
      <protection locked="0"/>
    </xf>
    <xf numFmtId="2" fontId="1" fillId="0" borderId="0" applyFont="0" applyFill="0" applyBorder="0" applyAlignment="0" applyProtection="0"/>
    <xf numFmtId="167" fontId="35" fillId="26" borderId="0" applyBorder="0">
      <alignment horizontal="center" vertical="center" wrapText="1"/>
      <protection hidden="1"/>
    </xf>
    <xf numFmtId="167" fontId="35" fillId="27" borderId="0" applyBorder="0">
      <alignment horizontal="center" vertical="center" wrapText="1"/>
      <protection hidden="1"/>
    </xf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82" fillId="56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56" fillId="4" borderId="0" applyNumberFormat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8" fillId="0" borderId="5" applyNumberFormat="0" applyFill="0" applyAlignment="0" applyProtection="0"/>
    <xf numFmtId="165" fontId="57" fillId="0" borderId="5" applyNumberFormat="0" applyFill="0" applyAlignment="0" applyProtection="0"/>
    <xf numFmtId="0" fontId="83" fillId="0" borderId="11" applyNumberFormat="0" applyFill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165" fontId="59" fillId="0" borderId="0" applyNumberFormat="0" applyFill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8" fillId="0" borderId="5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2" fillId="0" borderId="6" applyNumberFormat="0" applyFill="0" applyAlignment="0" applyProtection="0"/>
    <xf numFmtId="165" fontId="61" fillId="0" borderId="6" applyNumberFormat="0" applyFill="0" applyAlignment="0" applyProtection="0"/>
    <xf numFmtId="0" fontId="84" fillId="0" borderId="12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65" fontId="63" fillId="0" borderId="0" applyNumberFormat="0" applyFill="0" applyBorder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2" fillId="0" borderId="6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7" fillId="0" borderId="7" applyNumberFormat="0" applyFill="0" applyAlignment="0" applyProtection="0"/>
    <xf numFmtId="165" fontId="38" fillId="0" borderId="7" applyNumberFormat="0" applyFill="0" applyAlignment="0" applyProtection="0"/>
    <xf numFmtId="0" fontId="85" fillId="0" borderId="13" applyNumberFormat="0" applyFill="0" applyAlignment="0" applyProtection="0"/>
    <xf numFmtId="165" fontId="37" fillId="0" borderId="7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165" fontId="37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7" fillId="0" borderId="7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59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165" fontId="15" fillId="3" borderId="0" applyNumberFormat="0" applyBorder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86" fillId="59" borderId="8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0" fontId="67" fillId="8" borderId="1" applyNumberFormat="0" applyAlignment="0" applyProtection="0"/>
    <xf numFmtId="0" fontId="67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68" fillId="8" borderId="1" applyNumberFormat="0" applyAlignment="0" applyProtection="0"/>
    <xf numFmtId="0" fontId="69" fillId="28" borderId="0" applyNumberFormat="0" applyBorder="0" applyProtection="0"/>
    <xf numFmtId="0" fontId="70" fillId="29" borderId="0" applyNumberFormat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87" fillId="0" borderId="10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0" fontId="71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72" fillId="0" borderId="4" applyNumberFormat="0" applyFill="0" applyAlignment="0" applyProtection="0"/>
    <xf numFmtId="2" fontId="73" fillId="0" borderId="0" applyFont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6" fontId="25" fillId="0" borderId="0">
      <protection locked="0"/>
    </xf>
    <xf numFmtId="177" fontId="25" fillId="0" borderId="0">
      <protection locked="0"/>
    </xf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88" fillId="6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6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0" fontId="89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vertical="center"/>
    </xf>
    <xf numFmtId="0" fontId="90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90" fillId="0" borderId="0" xfId="0" applyFont="1" applyBorder="1"/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1" fillId="0" borderId="0" xfId="0" applyFont="1" applyFill="1" applyBorder="1"/>
    <xf numFmtId="17" fontId="2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1" fillId="0" borderId="0" xfId="0" applyFont="1"/>
    <xf numFmtId="0" fontId="94" fillId="0" borderId="0" xfId="0" applyFont="1" applyFill="1" applyBorder="1"/>
    <xf numFmtId="3" fontId="94" fillId="0" borderId="0" xfId="0" applyNumberFormat="1" applyFont="1" applyFill="1" applyBorder="1"/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95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6" borderId="15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6" fillId="0" borderId="0" xfId="0" applyFont="1" applyBorder="1"/>
    <xf numFmtId="167" fontId="94" fillId="0" borderId="0" xfId="0" applyNumberFormat="1" applyFont="1" applyFill="1" applyBorder="1"/>
    <xf numFmtId="17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167" fontId="9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61" borderId="0" xfId="0" applyFont="1" applyFill="1" applyBorder="1"/>
    <xf numFmtId="0" fontId="2" fillId="61" borderId="0" xfId="0" applyFont="1" applyFill="1" applyBorder="1" applyAlignment="1">
      <alignment vertical="center"/>
    </xf>
    <xf numFmtId="0" fontId="0" fillId="0" borderId="25" xfId="0" applyFont="1" applyBorder="1"/>
    <xf numFmtId="0" fontId="0" fillId="0" borderId="25" xfId="0" applyFont="1" applyFill="1" applyBorder="1"/>
    <xf numFmtId="1" fontId="0" fillId="0" borderId="25" xfId="0" applyNumberFormat="1" applyFont="1" applyFill="1" applyBorder="1"/>
    <xf numFmtId="1" fontId="0" fillId="0" borderId="25" xfId="0" applyNumberFormat="1" applyFont="1" applyBorder="1"/>
    <xf numFmtId="0" fontId="99" fillId="0" borderId="0" xfId="0" applyFont="1" applyFill="1" applyBorder="1"/>
    <xf numFmtId="0" fontId="99" fillId="62" borderId="0" xfId="0" applyFont="1" applyFill="1" applyBorder="1"/>
    <xf numFmtId="1" fontId="99" fillId="62" borderId="0" xfId="0" applyNumberFormat="1" applyFont="1" applyFill="1" applyBorder="1" applyAlignment="1">
      <alignment horizontal="right"/>
    </xf>
    <xf numFmtId="0" fontId="99" fillId="0" borderId="0" xfId="0" applyFont="1" applyBorder="1"/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62" borderId="0" xfId="0" applyFont="1" applyFill="1" applyBorder="1" applyAlignment="1">
      <alignment vertical="center"/>
    </xf>
    <xf numFmtId="1" fontId="99" fillId="62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62" borderId="0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101" fillId="62" borderId="0" xfId="0" applyNumberFormat="1" applyFont="1" applyFill="1" applyBorder="1" applyAlignment="1">
      <alignment vertical="center"/>
    </xf>
    <xf numFmtId="0" fontId="101" fillId="63" borderId="0" xfId="0" applyFont="1" applyFill="1" applyBorder="1"/>
    <xf numFmtId="17" fontId="101" fillId="63" borderId="0" xfId="0" applyNumberFormat="1" applyFont="1" applyFill="1" applyBorder="1"/>
    <xf numFmtId="3" fontId="99" fillId="62" borderId="0" xfId="0" applyNumberFormat="1" applyFont="1" applyFill="1" applyBorder="1"/>
    <xf numFmtId="3" fontId="99" fillId="0" borderId="0" xfId="0" applyNumberFormat="1" applyFont="1" applyFill="1" applyBorder="1"/>
    <xf numFmtId="3" fontId="101" fillId="63" borderId="0" xfId="0" applyNumberFormat="1" applyFont="1" applyFill="1" applyBorder="1"/>
    <xf numFmtId="178" fontId="99" fillId="0" borderId="0" xfId="33743" applyNumberFormat="1" applyFont="1" applyBorder="1"/>
    <xf numFmtId="178" fontId="99" fillId="62" borderId="0" xfId="33743" applyNumberFormat="1" applyFont="1" applyFill="1" applyBorder="1"/>
    <xf numFmtId="0" fontId="101" fillId="0" borderId="0" xfId="0" applyFont="1" applyBorder="1"/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10" fontId="101" fillId="63" borderId="0" xfId="33743" applyNumberFormat="1" applyFont="1" applyFill="1" applyBorder="1"/>
    <xf numFmtId="10" fontId="99" fillId="62" borderId="0" xfId="33743" applyNumberFormat="1" applyFont="1" applyFill="1" applyBorder="1"/>
    <xf numFmtId="178" fontId="99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99" fillId="62" borderId="0" xfId="0" applyNumberFormat="1" applyFont="1" applyFill="1" applyBorder="1"/>
    <xf numFmtId="14" fontId="99" fillId="62" borderId="0" xfId="0" applyNumberFormat="1" applyFont="1" applyFill="1" applyBorder="1"/>
    <xf numFmtId="9" fontId="99" fillId="0" borderId="0" xfId="33743" applyFont="1" applyBorder="1" applyAlignment="1">
      <alignment horizontal="center" vertical="center"/>
    </xf>
    <xf numFmtId="1" fontId="99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4" fillId="68" borderId="0" xfId="0" applyFont="1" applyFill="1" applyBorder="1"/>
    <xf numFmtId="3" fontId="94" fillId="68" borderId="0" xfId="0" applyNumberFormat="1" applyFont="1" applyFill="1" applyBorder="1"/>
    <xf numFmtId="0" fontId="0" fillId="0" borderId="14" xfId="0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5" fillId="0" borderId="0" xfId="33743" applyFont="1" applyAlignment="1">
      <alignment horizontal="center"/>
    </xf>
    <xf numFmtId="9" fontId="95" fillId="0" borderId="33" xfId="33743" applyFont="1" applyBorder="1" applyAlignment="1">
      <alignment horizontal="center"/>
    </xf>
    <xf numFmtId="9" fontId="95" fillId="0" borderId="35" xfId="33743" applyFont="1" applyBorder="1" applyAlignment="1">
      <alignment horizontal="center"/>
    </xf>
    <xf numFmtId="0" fontId="91" fillId="0" borderId="31" xfId="0" applyFont="1" applyBorder="1" applyAlignment="1">
      <alignment horizontal="center"/>
    </xf>
    <xf numFmtId="0" fontId="91" fillId="0" borderId="36" xfId="0" applyFont="1" applyBorder="1" applyAlignment="1">
      <alignment horizontal="center"/>
    </xf>
    <xf numFmtId="3" fontId="0" fillId="0" borderId="31" xfId="0" applyNumberFormat="1" applyBorder="1"/>
    <xf numFmtId="3" fontId="0" fillId="0" borderId="36" xfId="0" applyNumberFormat="1" applyBorder="1"/>
    <xf numFmtId="3" fontId="0" fillId="0" borderId="30" xfId="0" applyNumberFormat="1" applyBorder="1"/>
    <xf numFmtId="3" fontId="0" fillId="0" borderId="39" xfId="0" applyNumberFormat="1" applyBorder="1"/>
    <xf numFmtId="0" fontId="2" fillId="0" borderId="0" xfId="0" applyFont="1" applyBorder="1" applyAlignment="1">
      <alignment horizontal="left" indent="3"/>
    </xf>
    <xf numFmtId="0" fontId="0" fillId="0" borderId="50" xfId="0" applyBorder="1"/>
    <xf numFmtId="0" fontId="0" fillId="0" borderId="52" xfId="0" applyBorder="1"/>
    <xf numFmtId="178" fontId="95" fillId="0" borderId="33" xfId="33743" applyNumberFormat="1" applyFont="1" applyBorder="1" applyAlignment="1">
      <alignment horizontal="center"/>
    </xf>
    <xf numFmtId="9" fontId="95" fillId="0" borderId="33" xfId="33743" applyNumberFormat="1" applyFont="1" applyBorder="1" applyAlignment="1">
      <alignment horizontal="center"/>
    </xf>
    <xf numFmtId="178" fontId="95" fillId="0" borderId="0" xfId="33743" applyNumberFormat="1" applyFont="1" applyBorder="1" applyAlignment="1">
      <alignment horizontal="center"/>
    </xf>
    <xf numFmtId="0" fontId="0" fillId="0" borderId="50" xfId="0" applyBorder="1" applyAlignment="1">
      <alignment wrapText="1"/>
    </xf>
    <xf numFmtId="3" fontId="0" fillId="0" borderId="31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9" fontId="95" fillId="0" borderId="33" xfId="33743" applyNumberFormat="1" applyFont="1" applyBorder="1" applyAlignment="1">
      <alignment horizontal="center" vertical="center"/>
    </xf>
    <xf numFmtId="0" fontId="91" fillId="69" borderId="0" xfId="0" applyFont="1" applyFill="1" applyBorder="1" applyAlignment="1">
      <alignment horizontal="center"/>
    </xf>
    <xf numFmtId="0" fontId="91" fillId="69" borderId="60" xfId="0" applyFont="1" applyFill="1" applyBorder="1" applyAlignment="1">
      <alignment horizontal="center"/>
    </xf>
    <xf numFmtId="0" fontId="99" fillId="62" borderId="0" xfId="0" applyFont="1" applyFill="1"/>
    <xf numFmtId="3" fontId="99" fillId="62" borderId="0" xfId="0" applyNumberFormat="1" applyFont="1" applyFill="1"/>
    <xf numFmtId="4" fontId="99" fillId="62" borderId="0" xfId="0" applyNumberFormat="1" applyFont="1" applyFill="1" applyBorder="1"/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9" fontId="34" fillId="0" borderId="26" xfId="33743" applyNumberFormat="1" applyFont="1" applyBorder="1" applyAlignment="1">
      <alignment horizontal="center" vertical="center"/>
    </xf>
    <xf numFmtId="9" fontId="34" fillId="0" borderId="59" xfId="33743" applyNumberFormat="1" applyFont="1" applyBorder="1" applyAlignment="1">
      <alignment horizontal="center" vertical="center"/>
    </xf>
    <xf numFmtId="3" fontId="94" fillId="70" borderId="68" xfId="0" applyNumberFormat="1" applyFont="1" applyFill="1" applyBorder="1" applyAlignment="1">
      <alignment horizontal="center" vertical="center"/>
    </xf>
    <xf numFmtId="3" fontId="94" fillId="70" borderId="72" xfId="0" applyNumberFormat="1" applyFont="1" applyFill="1" applyBorder="1" applyAlignment="1">
      <alignment horizontal="center" vertical="center"/>
    </xf>
    <xf numFmtId="178" fontId="97" fillId="70" borderId="32" xfId="33743" applyNumberFormat="1" applyFont="1" applyFill="1" applyBorder="1" applyAlignment="1">
      <alignment horizontal="center" vertical="center"/>
    </xf>
    <xf numFmtId="178" fontId="97" fillId="70" borderId="69" xfId="33743" applyNumberFormat="1" applyFont="1" applyFill="1" applyBorder="1" applyAlignment="1">
      <alignment horizontal="center" vertical="center"/>
    </xf>
    <xf numFmtId="178" fontId="97" fillId="70" borderId="73" xfId="33743" applyNumberFormat="1" applyFont="1" applyFill="1" applyBorder="1" applyAlignment="1">
      <alignment horizontal="center" vertical="center"/>
    </xf>
    <xf numFmtId="10" fontId="94" fillId="70" borderId="70" xfId="33743" applyNumberFormat="1" applyFont="1" applyFill="1" applyBorder="1" applyAlignment="1">
      <alignment horizontal="center" vertical="center"/>
    </xf>
    <xf numFmtId="0" fontId="103" fillId="69" borderId="32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0" fontId="2" fillId="70" borderId="14" xfId="0" applyFont="1" applyFill="1" applyBorder="1" applyAlignment="1">
      <alignment horizontal="center" vertical="center"/>
    </xf>
    <xf numFmtId="0" fontId="2" fillId="70" borderId="0" xfId="0" applyFont="1" applyFill="1" applyBorder="1" applyAlignment="1">
      <alignment vertical="center"/>
    </xf>
    <xf numFmtId="0" fontId="91" fillId="69" borderId="31" xfId="0" applyFont="1" applyFill="1" applyBorder="1" applyAlignment="1">
      <alignment horizontal="center"/>
    </xf>
    <xf numFmtId="0" fontId="94" fillId="70" borderId="19" xfId="0" applyFont="1" applyFill="1" applyBorder="1" applyAlignment="1">
      <alignment horizontal="center"/>
    </xf>
    <xf numFmtId="3" fontId="94" fillId="70" borderId="40" xfId="0" applyNumberFormat="1" applyFont="1" applyFill="1" applyBorder="1"/>
    <xf numFmtId="0" fontId="0" fillId="0" borderId="0" xfId="0" applyBorder="1" applyAlignment="1">
      <alignment horizontal="left" indent="2"/>
    </xf>
    <xf numFmtId="0" fontId="94" fillId="70" borderId="14" xfId="0" applyFont="1" applyFill="1" applyBorder="1" applyAlignment="1">
      <alignment horizontal="center"/>
    </xf>
    <xf numFmtId="0" fontId="94" fillId="70" borderId="37" xfId="0" applyFont="1" applyFill="1" applyBorder="1" applyAlignment="1">
      <alignment horizontal="center"/>
    </xf>
    <xf numFmtId="0" fontId="94" fillId="70" borderId="21" xfId="0" applyFont="1" applyFill="1" applyBorder="1" applyAlignment="1">
      <alignment horizontal="center"/>
    </xf>
    <xf numFmtId="0" fontId="97" fillId="70" borderId="19" xfId="0" applyFont="1" applyFill="1" applyBorder="1" applyAlignment="1">
      <alignment horizontal="center" wrapText="1"/>
    </xf>
    <xf numFmtId="178" fontId="97" fillId="70" borderId="56" xfId="33743" applyNumberFormat="1" applyFont="1" applyFill="1" applyBorder="1"/>
    <xf numFmtId="0" fontId="98" fillId="0" borderId="16" xfId="0" applyFont="1" applyBorder="1"/>
    <xf numFmtId="0" fontId="98" fillId="0" borderId="74" xfId="0" applyFont="1" applyBorder="1"/>
    <xf numFmtId="0" fontId="98" fillId="0" borderId="74" xfId="0" applyNumberFormat="1" applyFont="1" applyBorder="1" applyAlignment="1">
      <alignment vertical="center"/>
    </xf>
    <xf numFmtId="0" fontId="98" fillId="0" borderId="75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7" fillId="0" borderId="0" xfId="33743" applyNumberFormat="1" applyFont="1" applyFill="1" applyBorder="1" applyAlignment="1">
      <alignment horizontal="center" vertical="center"/>
    </xf>
    <xf numFmtId="10" fontId="94" fillId="0" borderId="0" xfId="33743" applyNumberFormat="1" applyFont="1" applyFill="1" applyBorder="1" applyAlignment="1">
      <alignment horizontal="center" vertical="center"/>
    </xf>
    <xf numFmtId="0" fontId="97" fillId="70" borderId="19" xfId="0" applyFont="1" applyFill="1" applyBorder="1" applyAlignment="1">
      <alignment horizontal="center"/>
    </xf>
    <xf numFmtId="0" fontId="0" fillId="0" borderId="28" xfId="0" applyBorder="1" applyAlignment="1">
      <alignment horizontal="left" indent="2"/>
    </xf>
    <xf numFmtId="0" fontId="0" fillId="69" borderId="14" xfId="0" applyFill="1" applyBorder="1"/>
    <xf numFmtId="0" fontId="2" fillId="69" borderId="15" xfId="0" applyFont="1" applyFill="1" applyBorder="1" applyAlignment="1"/>
    <xf numFmtId="0" fontId="91" fillId="69" borderId="76" xfId="0" applyFont="1" applyFill="1" applyBorder="1" applyAlignment="1">
      <alignment horizontal="center"/>
    </xf>
    <xf numFmtId="0" fontId="0" fillId="69" borderId="53" xfId="0" applyFont="1" applyFill="1" applyBorder="1" applyAlignment="1">
      <alignment horizontal="center"/>
    </xf>
    <xf numFmtId="178" fontId="95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3" xfId="0" applyFont="1" applyFill="1" applyBorder="1"/>
    <xf numFmtId="0" fontId="0" fillId="68" borderId="43" xfId="0" applyFont="1" applyFill="1" applyBorder="1"/>
    <xf numFmtId="0" fontId="0" fillId="68" borderId="31" xfId="0" applyFont="1" applyFill="1" applyBorder="1"/>
    <xf numFmtId="0" fontId="0" fillId="68" borderId="46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3" xfId="0" applyNumberFormat="1" applyFont="1" applyFill="1" applyBorder="1"/>
    <xf numFmtId="3" fontId="0" fillId="68" borderId="43" xfId="0" applyNumberFormat="1" applyFont="1" applyFill="1" applyBorder="1"/>
    <xf numFmtId="3" fontId="0" fillId="68" borderId="31" xfId="0" applyNumberFormat="1" applyFont="1" applyFill="1" applyBorder="1"/>
    <xf numFmtId="9" fontId="102" fillId="68" borderId="46" xfId="33743" applyFont="1" applyFill="1" applyBorder="1" applyAlignment="1">
      <alignment horizontal="center"/>
    </xf>
    <xf numFmtId="4" fontId="0" fillId="68" borderId="43" xfId="0" applyNumberFormat="1" applyFont="1" applyFill="1" applyBorder="1"/>
    <xf numFmtId="0" fontId="0" fillId="68" borderId="28" xfId="0" applyFont="1" applyFill="1" applyBorder="1" applyAlignment="1">
      <alignment horizontal="left" indent="2"/>
    </xf>
    <xf numFmtId="3" fontId="0" fillId="68" borderId="35" xfId="0" applyNumberFormat="1" applyFont="1" applyFill="1" applyBorder="1"/>
    <xf numFmtId="4" fontId="0" fillId="68" borderId="42" xfId="0" applyNumberFormat="1" applyFont="1" applyFill="1" applyBorder="1"/>
    <xf numFmtId="3" fontId="0" fillId="68" borderId="30" xfId="0" applyNumberFormat="1" applyFont="1" applyFill="1" applyBorder="1"/>
    <xf numFmtId="9" fontId="102" fillId="68" borderId="45" xfId="33743" applyFont="1" applyFill="1" applyBorder="1" applyAlignment="1">
      <alignment horizontal="center"/>
    </xf>
    <xf numFmtId="0" fontId="0" fillId="68" borderId="0" xfId="0" applyFont="1" applyFill="1" applyBorder="1" applyAlignment="1">
      <alignment horizontal="center"/>
    </xf>
    <xf numFmtId="0" fontId="99" fillId="0" borderId="0" xfId="0" applyFont="1"/>
    <xf numFmtId="3" fontId="99" fillId="0" borderId="0" xfId="0" applyNumberFormat="1" applyFont="1"/>
    <xf numFmtId="9" fontId="99" fillId="0" borderId="0" xfId="33743" applyFont="1" applyAlignment="1">
      <alignment horizontal="center"/>
    </xf>
    <xf numFmtId="0" fontId="0" fillId="68" borderId="14" xfId="0" applyFill="1" applyBorder="1"/>
    <xf numFmtId="0" fontId="0" fillId="68" borderId="52" xfId="0" applyFill="1" applyBorder="1"/>
    <xf numFmtId="0" fontId="103" fillId="68" borderId="32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left" indent="3"/>
    </xf>
    <xf numFmtId="0" fontId="0" fillId="68" borderId="50" xfId="0" applyFill="1" applyBorder="1"/>
    <xf numFmtId="0" fontId="91" fillId="68" borderId="31" xfId="0" applyFont="1" applyFill="1" applyBorder="1" applyAlignment="1">
      <alignment horizontal="center"/>
    </xf>
    <xf numFmtId="0" fontId="91" fillId="68" borderId="36" xfId="0" applyFont="1" applyFill="1" applyBorder="1" applyAlignment="1">
      <alignment horizontal="center"/>
    </xf>
    <xf numFmtId="0" fontId="103" fillId="68" borderId="27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1" xfId="0" applyNumberFormat="1" applyFill="1" applyBorder="1"/>
    <xf numFmtId="3" fontId="0" fillId="68" borderId="36" xfId="0" applyNumberFormat="1" applyFill="1" applyBorder="1"/>
    <xf numFmtId="9" fontId="95" fillId="68" borderId="33" xfId="33743" applyFont="1" applyFill="1" applyBorder="1" applyAlignment="1">
      <alignment horizontal="center"/>
    </xf>
    <xf numFmtId="0" fontId="0" fillId="68" borderId="28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9" xfId="0" applyNumberFormat="1" applyFill="1" applyBorder="1"/>
    <xf numFmtId="9" fontId="95" fillId="68" borderId="35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5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7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5" fillId="68" borderId="26" xfId="33743" applyNumberFormat="1" applyFont="1" applyFill="1" applyBorder="1" applyAlignment="1">
      <alignment horizontal="center" vertical="center"/>
    </xf>
    <xf numFmtId="0" fontId="0" fillId="68" borderId="50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2" xfId="0" applyNumberFormat="1" applyFont="1" applyFill="1" applyBorder="1" applyAlignment="1">
      <alignment vertical="center"/>
    </xf>
    <xf numFmtId="9" fontId="95" fillId="68" borderId="33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4" fontId="0" fillId="68" borderId="28" xfId="0" applyNumberFormat="1" applyFont="1" applyFill="1" applyBorder="1" applyAlignment="1">
      <alignment vertical="center"/>
    </xf>
    <xf numFmtId="4" fontId="0" fillId="68" borderId="64" xfId="0" applyNumberFormat="1" applyFont="1" applyFill="1" applyBorder="1" applyAlignment="1">
      <alignment vertical="center"/>
    </xf>
    <xf numFmtId="9" fontId="95" fillId="68" borderId="35" xfId="33743" applyNumberFormat="1" applyFont="1" applyFill="1" applyBorder="1" applyAlignment="1">
      <alignment horizontal="center" vertical="center"/>
    </xf>
    <xf numFmtId="3" fontId="2" fillId="68" borderId="0" xfId="0" applyNumberFormat="1" applyFont="1" applyFill="1" applyBorder="1" applyAlignment="1">
      <alignment vertical="center"/>
    </xf>
    <xf numFmtId="178" fontId="2" fillId="68" borderId="0" xfId="33743" applyNumberFormat="1" applyFont="1" applyFill="1" applyBorder="1" applyAlignment="1">
      <alignment vertical="center"/>
    </xf>
    <xf numFmtId="0" fontId="2" fillId="68" borderId="0" xfId="0" applyFont="1" applyFill="1" applyBorder="1" applyAlignment="1">
      <alignment vertical="center"/>
    </xf>
    <xf numFmtId="0" fontId="2" fillId="72" borderId="52" xfId="0" applyFont="1" applyFill="1" applyBorder="1" applyAlignment="1">
      <alignment horizontal="center" vertical="center"/>
    </xf>
    <xf numFmtId="0" fontId="2" fillId="72" borderId="50" xfId="0" applyFont="1" applyFill="1" applyBorder="1" applyAlignment="1">
      <alignment horizontal="center" vertical="center"/>
    </xf>
    <xf numFmtId="0" fontId="91" fillId="71" borderId="0" xfId="0" applyFont="1" applyFill="1" applyBorder="1" applyAlignment="1">
      <alignment horizontal="center"/>
    </xf>
    <xf numFmtId="0" fontId="91" fillId="71" borderId="60" xfId="0" applyFont="1" applyFill="1" applyBorder="1" applyAlignment="1">
      <alignment horizontal="center"/>
    </xf>
    <xf numFmtId="0" fontId="2" fillId="72" borderId="58" xfId="0" applyFont="1" applyFill="1" applyBorder="1" applyAlignment="1">
      <alignment horizontal="center" vertical="center"/>
    </xf>
    <xf numFmtId="3" fontId="2" fillId="71" borderId="56" xfId="0" applyNumberFormat="1" applyFont="1" applyFill="1" applyBorder="1" applyAlignment="1">
      <alignment vertical="center"/>
    </xf>
    <xf numFmtId="3" fontId="2" fillId="71" borderId="63" xfId="0" applyNumberFormat="1" applyFont="1" applyFill="1" applyBorder="1" applyAlignment="1">
      <alignment vertical="center"/>
    </xf>
    <xf numFmtId="178" fontId="95" fillId="71" borderId="59" xfId="33743" applyNumberFormat="1" applyFont="1" applyFill="1" applyBorder="1" applyAlignment="1">
      <alignment horizontal="center" vertical="center"/>
    </xf>
    <xf numFmtId="0" fontId="2" fillId="73" borderId="16" xfId="0" applyFont="1" applyFill="1" applyBorder="1" applyAlignment="1">
      <alignment horizontal="right" vertical="center"/>
    </xf>
    <xf numFmtId="0" fontId="2" fillId="73" borderId="26" xfId="0" applyFont="1" applyFill="1" applyBorder="1" applyAlignment="1">
      <alignment horizontal="center" wrapText="1"/>
    </xf>
    <xf numFmtId="0" fontId="2" fillId="73" borderId="41" xfId="0" applyFont="1" applyFill="1" applyBorder="1" applyAlignment="1">
      <alignment horizontal="center" wrapText="1"/>
    </xf>
    <xf numFmtId="0" fontId="2" fillId="73" borderId="29" xfId="0" applyFont="1" applyFill="1" applyBorder="1" applyAlignment="1">
      <alignment horizontal="center" vertical="center"/>
    </xf>
    <xf numFmtId="9" fontId="95" fillId="73" borderId="44" xfId="33743" applyFont="1" applyFill="1" applyBorder="1" applyAlignment="1">
      <alignment horizontal="center" vertical="center"/>
    </xf>
    <xf numFmtId="0" fontId="2" fillId="73" borderId="28" xfId="0" applyFont="1" applyFill="1" applyBorder="1" applyAlignment="1">
      <alignment horizontal="left" indent="2"/>
    </xf>
    <xf numFmtId="0" fontId="0" fillId="73" borderId="35" xfId="0" applyFont="1" applyFill="1" applyBorder="1"/>
    <xf numFmtId="0" fontId="0" fillId="73" borderId="42" xfId="0" applyFont="1" applyFill="1" applyBorder="1"/>
    <xf numFmtId="0" fontId="0" fillId="73" borderId="30" xfId="0" applyFont="1" applyFill="1" applyBorder="1"/>
    <xf numFmtId="0" fontId="0" fillId="73" borderId="45" xfId="0" applyFont="1" applyFill="1" applyBorder="1"/>
    <xf numFmtId="3" fontId="0" fillId="73" borderId="37" xfId="0" applyNumberFormat="1" applyFill="1" applyBorder="1"/>
    <xf numFmtId="3" fontId="0" fillId="73" borderId="38" xfId="0" applyNumberFormat="1" applyFill="1" applyBorder="1"/>
    <xf numFmtId="178" fontId="95" fillId="73" borderId="34" xfId="33743" applyNumberFormat="1" applyFont="1" applyFill="1" applyBorder="1" applyAlignment="1">
      <alignment horizontal="center"/>
    </xf>
    <xf numFmtId="3" fontId="0" fillId="73" borderId="40" xfId="0" applyNumberFormat="1" applyFont="1" applyFill="1" applyBorder="1"/>
    <xf numFmtId="3" fontId="0" fillId="73" borderId="23" xfId="0" applyNumberFormat="1" applyFont="1" applyFill="1" applyBorder="1"/>
    <xf numFmtId="178" fontId="95" fillId="73" borderId="22" xfId="33743" applyNumberFormat="1" applyFont="1" applyFill="1" applyBorder="1" applyAlignment="1">
      <alignment horizontal="center"/>
    </xf>
    <xf numFmtId="0" fontId="92" fillId="68" borderId="16" xfId="0" applyFont="1" applyFill="1" applyBorder="1" applyAlignment="1">
      <alignment horizontal="left" indent="2"/>
    </xf>
    <xf numFmtId="3" fontId="92" fillId="68" borderId="29" xfId="33743" applyNumberFormat="1" applyFont="1" applyFill="1" applyBorder="1"/>
    <xf numFmtId="3" fontId="92" fillId="68" borderId="61" xfId="0" applyNumberFormat="1" applyFont="1" applyFill="1" applyBorder="1"/>
    <xf numFmtId="9" fontId="75" fillId="68" borderId="26" xfId="33743" applyNumberFormat="1" applyFont="1" applyFill="1" applyBorder="1"/>
    <xf numFmtId="0" fontId="92" fillId="68" borderId="0" xfId="0" applyFont="1" applyFill="1" applyBorder="1" applyAlignment="1">
      <alignment horizontal="left" indent="2"/>
    </xf>
    <xf numFmtId="3" fontId="92" fillId="68" borderId="31" xfId="33743" applyNumberFormat="1" applyFont="1" applyFill="1" applyBorder="1"/>
    <xf numFmtId="3" fontId="92" fillId="68" borderId="62" xfId="0" applyNumberFormat="1" applyFont="1" applyFill="1" applyBorder="1"/>
    <xf numFmtId="9" fontId="75" fillId="68" borderId="33" xfId="33743" applyNumberFormat="1" applyFont="1" applyFill="1" applyBorder="1"/>
    <xf numFmtId="0" fontId="92" fillId="68" borderId="15" xfId="0" applyFont="1" applyFill="1" applyBorder="1" applyAlignment="1">
      <alignment horizontal="left" indent="2"/>
    </xf>
    <xf numFmtId="3" fontId="92" fillId="68" borderId="76" xfId="33743" applyNumberFormat="1" applyFont="1" applyFill="1" applyBorder="1"/>
    <xf numFmtId="3" fontId="92" fillId="68" borderId="77" xfId="0" applyNumberFormat="1" applyFont="1" applyFill="1" applyBorder="1"/>
    <xf numFmtId="9" fontId="75" fillId="68" borderId="27" xfId="33743" applyNumberFormat="1" applyFont="1" applyFill="1" applyBorder="1"/>
    <xf numFmtId="0" fontId="2" fillId="69" borderId="14" xfId="0" applyFont="1" applyFill="1" applyBorder="1" applyAlignment="1">
      <alignment horizontal="center" vertical="center"/>
    </xf>
    <xf numFmtId="0" fontId="2" fillId="69" borderId="0" xfId="0" applyFont="1" applyFill="1" applyBorder="1" applyAlignment="1">
      <alignment vertical="center"/>
    </xf>
    <xf numFmtId="0" fontId="94" fillId="69" borderId="19" xfId="0" applyFont="1" applyFill="1" applyBorder="1" applyAlignment="1">
      <alignment horizontal="center"/>
    </xf>
    <xf numFmtId="3" fontId="94" fillId="69" borderId="40" xfId="0" applyNumberFormat="1" applyFont="1" applyFill="1" applyBorder="1"/>
    <xf numFmtId="3" fontId="94" fillId="69" borderId="63" xfId="0" applyNumberFormat="1" applyFont="1" applyFill="1" applyBorder="1"/>
    <xf numFmtId="178" fontId="97" fillId="69" borderId="59" xfId="33743" applyNumberFormat="1" applyFont="1" applyFill="1" applyBorder="1"/>
    <xf numFmtId="0" fontId="91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0" fontId="104" fillId="0" borderId="0" xfId="0" applyFont="1" applyFill="1" applyBorder="1" applyAlignment="1"/>
    <xf numFmtId="3" fontId="98" fillId="0" borderId="81" xfId="0" applyNumberFormat="1" applyFont="1" applyBorder="1"/>
    <xf numFmtId="3" fontId="98" fillId="0" borderId="82" xfId="0" applyNumberFormat="1" applyFont="1" applyBorder="1"/>
    <xf numFmtId="180" fontId="0" fillId="68" borderId="29" xfId="33744" applyNumberFormat="1" applyFont="1" applyFill="1" applyBorder="1"/>
    <xf numFmtId="180" fontId="0" fillId="68" borderId="16" xfId="33744" applyNumberFormat="1" applyFont="1" applyFill="1" applyBorder="1"/>
    <xf numFmtId="180" fontId="0" fillId="68" borderId="31" xfId="33744" applyNumberFormat="1" applyFont="1" applyFill="1" applyBorder="1"/>
    <xf numFmtId="180" fontId="0" fillId="68" borderId="0" xfId="33744" applyNumberFormat="1" applyFont="1" applyFill="1" applyBorder="1"/>
    <xf numFmtId="180" fontId="0" fillId="68" borderId="76" xfId="33744" applyNumberFormat="1" applyFont="1" applyFill="1" applyBorder="1"/>
    <xf numFmtId="180" fontId="0" fillId="68" borderId="15" xfId="33744" applyNumberFormat="1" applyFont="1" applyFill="1" applyBorder="1"/>
    <xf numFmtId="180" fontId="94" fillId="70" borderId="40" xfId="33744" applyNumberFormat="1" applyFont="1" applyFill="1" applyBorder="1"/>
    <xf numFmtId="180" fontId="94" fillId="70" borderId="56" xfId="33744" applyNumberFormat="1" applyFont="1" applyFill="1" applyBorder="1"/>
    <xf numFmtId="3" fontId="98" fillId="0" borderId="29" xfId="0" applyNumberFormat="1" applyFont="1" applyBorder="1"/>
    <xf numFmtId="3" fontId="98" fillId="0" borderId="17" xfId="0" applyNumberFormat="1" applyFont="1" applyBorder="1"/>
    <xf numFmtId="3" fontId="98" fillId="0" borderId="79" xfId="0" applyNumberFormat="1" applyFont="1" applyBorder="1"/>
    <xf numFmtId="3" fontId="98" fillId="0" borderId="80" xfId="0" applyNumberFormat="1" applyFont="1" applyBorder="1"/>
    <xf numFmtId="9" fontId="75" fillId="0" borderId="16" xfId="33743" applyFont="1" applyBorder="1"/>
    <xf numFmtId="9" fontId="75" fillId="0" borderId="74" xfId="33743" applyFont="1" applyBorder="1"/>
    <xf numFmtId="9" fontId="75" fillId="0" borderId="75" xfId="33743" applyFont="1" applyBorder="1"/>
    <xf numFmtId="3" fontId="94" fillId="69" borderId="24" xfId="0" applyNumberFormat="1" applyFont="1" applyFill="1" applyBorder="1"/>
    <xf numFmtId="0" fontId="0" fillId="0" borderId="0" xfId="0" applyBorder="1" applyAlignment="1">
      <alignment horizontal="center"/>
    </xf>
    <xf numFmtId="0" fontId="103" fillId="69" borderId="32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9" fontId="99" fillId="62" borderId="0" xfId="33743" applyFont="1" applyFill="1" applyBorder="1" applyAlignment="1">
      <alignment horizontal="center"/>
    </xf>
    <xf numFmtId="9" fontId="99" fillId="62" borderId="0" xfId="0" applyNumberFormat="1" applyFont="1" applyFill="1" applyBorder="1"/>
    <xf numFmtId="3" fontId="2" fillId="69" borderId="40" xfId="0" applyNumberFormat="1" applyFont="1" applyFill="1" applyBorder="1"/>
    <xf numFmtId="3" fontId="2" fillId="69" borderId="23" xfId="0" applyNumberFormat="1" applyFont="1" applyFill="1" applyBorder="1"/>
    <xf numFmtId="0" fontId="91" fillId="69" borderId="83" xfId="0" applyFont="1" applyFill="1" applyBorder="1" applyAlignment="1">
      <alignment horizontal="center"/>
    </xf>
    <xf numFmtId="1" fontId="99" fillId="0" borderId="0" xfId="0" applyNumberFormat="1" applyFont="1"/>
    <xf numFmtId="178" fontId="0" fillId="0" borderId="0" xfId="33743" applyNumberFormat="1" applyFont="1" applyBorder="1"/>
    <xf numFmtId="0" fontId="91" fillId="68" borderId="85" xfId="0" applyFont="1" applyFill="1" applyBorder="1" applyAlignment="1">
      <alignment horizontal="center"/>
    </xf>
    <xf numFmtId="3" fontId="0" fillId="73" borderId="86" xfId="0" applyNumberFormat="1" applyFill="1" applyBorder="1"/>
    <xf numFmtId="3" fontId="0" fillId="68" borderId="85" xfId="0" applyNumberFormat="1" applyFill="1" applyBorder="1"/>
    <xf numFmtId="3" fontId="0" fillId="68" borderId="87" xfId="0" applyNumberFormat="1" applyFill="1" applyBorder="1"/>
    <xf numFmtId="3" fontId="0" fillId="73" borderId="88" xfId="0" applyNumberFormat="1" applyFont="1" applyFill="1" applyBorder="1"/>
    <xf numFmtId="0" fontId="91" fillId="0" borderId="85" xfId="0" applyFont="1" applyBorder="1" applyAlignment="1">
      <alignment horizontal="center"/>
    </xf>
    <xf numFmtId="3" fontId="0" fillId="0" borderId="85" xfId="0" applyNumberFormat="1" applyBorder="1"/>
    <xf numFmtId="3" fontId="0" fillId="0" borderId="87" xfId="0" applyNumberFormat="1" applyBorder="1"/>
    <xf numFmtId="3" fontId="0" fillId="0" borderId="85" xfId="0" applyNumberFormat="1" applyBorder="1" applyAlignment="1">
      <alignment vertical="center"/>
    </xf>
    <xf numFmtId="0" fontId="91" fillId="69" borderId="85" xfId="0" applyFont="1" applyFill="1" applyBorder="1" applyAlignment="1">
      <alignment horizontal="center"/>
    </xf>
    <xf numFmtId="3" fontId="98" fillId="0" borderId="89" xfId="0" applyNumberFormat="1" applyFont="1" applyBorder="1"/>
    <xf numFmtId="3" fontId="98" fillId="0" borderId="90" xfId="0" applyNumberFormat="1" applyFont="1" applyBorder="1"/>
    <xf numFmtId="3" fontId="98" fillId="0" borderId="91" xfId="0" applyNumberFormat="1" applyFont="1" applyBorder="1"/>
    <xf numFmtId="3" fontId="94" fillId="70" borderId="88" xfId="0" applyNumberFormat="1" applyFont="1" applyFill="1" applyBorder="1"/>
    <xf numFmtId="178" fontId="97" fillId="70" borderId="92" xfId="33743" applyNumberFormat="1" applyFont="1" applyFill="1" applyBorder="1"/>
    <xf numFmtId="178" fontId="75" fillId="0" borderId="74" xfId="33743" applyNumberFormat="1" applyFont="1" applyBorder="1"/>
    <xf numFmtId="0" fontId="0" fillId="73" borderId="93" xfId="0" applyFont="1" applyFill="1" applyBorder="1" applyAlignment="1">
      <alignment horizontal="center"/>
    </xf>
    <xf numFmtId="3" fontId="0" fillId="73" borderId="94" xfId="0" applyNumberFormat="1" applyFont="1" applyFill="1" applyBorder="1"/>
    <xf numFmtId="3" fontId="0" fillId="73" borderId="95" xfId="0" applyNumberFormat="1" applyFont="1" applyFill="1" applyBorder="1"/>
    <xf numFmtId="3" fontId="0" fillId="73" borderId="96" xfId="0" applyNumberFormat="1" applyFont="1" applyFill="1" applyBorder="1"/>
    <xf numFmtId="0" fontId="0" fillId="73" borderId="97" xfId="0" applyFont="1" applyFill="1" applyBorder="1"/>
    <xf numFmtId="0" fontId="0" fillId="73" borderId="15" xfId="0" applyFont="1" applyFill="1" applyBorder="1" applyAlignment="1">
      <alignment horizontal="center"/>
    </xf>
    <xf numFmtId="178" fontId="102" fillId="73" borderId="27" xfId="33743" applyNumberFormat="1" applyFont="1" applyFill="1" applyBorder="1" applyAlignment="1">
      <alignment horizontal="center"/>
    </xf>
    <xf numFmtId="178" fontId="102" fillId="73" borderId="98" xfId="33743" applyNumberFormat="1" applyFont="1" applyFill="1" applyBorder="1" applyAlignment="1">
      <alignment horizontal="center"/>
    </xf>
    <xf numFmtId="4" fontId="0" fillId="73" borderId="76" xfId="0" applyNumberFormat="1" applyFont="1" applyFill="1" applyBorder="1"/>
    <xf numFmtId="0" fontId="0" fillId="73" borderId="99" xfId="0" applyFont="1" applyFill="1" applyBorder="1"/>
    <xf numFmtId="0" fontId="91" fillId="71" borderId="85" xfId="0" applyFont="1" applyFill="1" applyBorder="1" applyAlignment="1">
      <alignment horizontal="center"/>
    </xf>
    <xf numFmtId="3" fontId="0" fillId="68" borderId="89" xfId="0" applyNumberFormat="1" applyFont="1" applyFill="1" applyBorder="1" applyAlignment="1">
      <alignment vertical="center"/>
    </xf>
    <xf numFmtId="3" fontId="0" fillId="68" borderId="85" xfId="0" applyNumberFormat="1" applyFont="1" applyFill="1" applyBorder="1" applyAlignment="1">
      <alignment vertical="center"/>
    </xf>
    <xf numFmtId="4" fontId="0" fillId="68" borderId="87" xfId="0" applyNumberFormat="1" applyFont="1" applyFill="1" applyBorder="1" applyAlignment="1">
      <alignment vertical="center"/>
    </xf>
    <xf numFmtId="3" fontId="2" fillId="71" borderId="88" xfId="0" applyNumberFormat="1" applyFont="1" applyFill="1" applyBorder="1" applyAlignment="1">
      <alignment vertical="center"/>
    </xf>
    <xf numFmtId="178" fontId="95" fillId="71" borderId="22" xfId="33743" applyNumberFormat="1" applyFont="1" applyFill="1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9" fontId="34" fillId="0" borderId="22" xfId="33743" applyNumberFormat="1" applyFont="1" applyBorder="1" applyAlignment="1">
      <alignment horizontal="center" vertical="center"/>
    </xf>
    <xf numFmtId="3" fontId="94" fillId="70" borderId="101" xfId="0" applyNumberFormat="1" applyFont="1" applyFill="1" applyBorder="1" applyAlignment="1">
      <alignment horizontal="center" vertical="center"/>
    </xf>
    <xf numFmtId="178" fontId="97" fillId="70" borderId="102" xfId="33743" applyNumberFormat="1" applyFont="1" applyFill="1" applyBorder="1" applyAlignment="1">
      <alignment horizontal="center" vertical="center"/>
    </xf>
    <xf numFmtId="0" fontId="91" fillId="69" borderId="103" xfId="0" applyFont="1" applyFill="1" applyBorder="1" applyAlignment="1">
      <alignment horizontal="center"/>
    </xf>
    <xf numFmtId="3" fontId="2" fillId="69" borderId="88" xfId="0" applyNumberFormat="1" applyFont="1" applyFill="1" applyBorder="1"/>
    <xf numFmtId="3" fontId="0" fillId="0" borderId="0" xfId="0" applyNumberFormat="1"/>
    <xf numFmtId="0" fontId="0" fillId="0" borderId="50" xfId="0" applyBorder="1" applyAlignment="1">
      <alignment vertical="center" wrapText="1"/>
    </xf>
    <xf numFmtId="3" fontId="99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73" borderId="21" xfId="0" applyFont="1" applyFill="1" applyBorder="1" applyAlignment="1">
      <alignment horizontal="center"/>
    </xf>
    <xf numFmtId="0" fontId="2" fillId="73" borderId="51" xfId="0" applyFont="1" applyFill="1" applyBorder="1" applyAlignment="1">
      <alignment horizontal="center"/>
    </xf>
    <xf numFmtId="0" fontId="0" fillId="73" borderId="53" xfId="0" applyFont="1" applyFill="1" applyBorder="1" applyAlignment="1">
      <alignment horizontal="center"/>
    </xf>
    <xf numFmtId="0" fontId="0" fillId="73" borderId="54" xfId="0" applyFont="1" applyFill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68" borderId="47" xfId="0" applyFont="1" applyFill="1" applyBorder="1" applyAlignment="1">
      <alignment horizontal="center"/>
    </xf>
    <xf numFmtId="0" fontId="2" fillId="68" borderId="48" xfId="0" applyFont="1" applyFill="1" applyBorder="1" applyAlignment="1">
      <alignment horizontal="center"/>
    </xf>
    <xf numFmtId="0" fontId="103" fillId="0" borderId="32" xfId="0" applyFont="1" applyBorder="1" applyAlignment="1">
      <alignment horizontal="center" vertical="center"/>
    </xf>
    <xf numFmtId="0" fontId="103" fillId="0" borderId="27" xfId="0" applyFont="1" applyBorder="1" applyAlignment="1">
      <alignment horizontal="center" vertical="center"/>
    </xf>
    <xf numFmtId="0" fontId="102" fillId="68" borderId="84" xfId="0" applyFont="1" applyFill="1" applyBorder="1" applyAlignment="1">
      <alignment horizontal="center"/>
    </xf>
    <xf numFmtId="0" fontId="102" fillId="68" borderId="48" xfId="0" applyFont="1" applyFill="1" applyBorder="1" applyAlignment="1">
      <alignment horizontal="center"/>
    </xf>
    <xf numFmtId="0" fontId="2" fillId="70" borderId="52" xfId="0" applyFont="1" applyFill="1" applyBorder="1" applyAlignment="1">
      <alignment horizontal="center" vertical="center"/>
    </xf>
    <xf numFmtId="0" fontId="2" fillId="70" borderId="65" xfId="0" applyFont="1" applyFill="1" applyBorder="1" applyAlignment="1">
      <alignment horizontal="center" vertical="center"/>
    </xf>
    <xf numFmtId="0" fontId="2" fillId="69" borderId="47" xfId="0" applyFont="1" applyFill="1" applyBorder="1" applyAlignment="1">
      <alignment horizontal="center"/>
    </xf>
    <xf numFmtId="0" fontId="2" fillId="69" borderId="48" xfId="0" applyFont="1" applyFill="1" applyBorder="1" applyAlignment="1">
      <alignment horizontal="center"/>
    </xf>
    <xf numFmtId="0" fontId="2" fillId="71" borderId="55" xfId="0" applyFont="1" applyFill="1" applyBorder="1" applyAlignment="1">
      <alignment horizontal="center"/>
    </xf>
    <xf numFmtId="0" fontId="103" fillId="71" borderId="32" xfId="0" applyFont="1" applyFill="1" applyBorder="1" applyAlignment="1">
      <alignment horizontal="center" vertical="center"/>
    </xf>
    <xf numFmtId="0" fontId="103" fillId="71" borderId="27" xfId="0" applyFont="1" applyFill="1" applyBorder="1" applyAlignment="1">
      <alignment horizontal="center" vertical="center"/>
    </xf>
    <xf numFmtId="0" fontId="2" fillId="69" borderId="55" xfId="0" applyFont="1" applyFill="1" applyBorder="1" applyAlignment="1">
      <alignment horizontal="center"/>
    </xf>
    <xf numFmtId="0" fontId="103" fillId="69" borderId="32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0" fontId="95" fillId="71" borderId="84" xfId="0" applyFont="1" applyFill="1" applyBorder="1" applyAlignment="1">
      <alignment horizontal="center"/>
    </xf>
    <xf numFmtId="0" fontId="95" fillId="71" borderId="55" xfId="0" applyFont="1" applyFill="1" applyBorder="1" applyAlignment="1">
      <alignment horizontal="center"/>
    </xf>
    <xf numFmtId="0" fontId="95" fillId="69" borderId="84" xfId="0" applyFont="1" applyFill="1" applyBorder="1" applyAlignment="1">
      <alignment horizontal="center"/>
    </xf>
    <xf numFmtId="0" fontId="95" fillId="69" borderId="55" xfId="0" applyFont="1" applyFill="1" applyBorder="1" applyAlignment="1">
      <alignment horizontal="center"/>
    </xf>
    <xf numFmtId="0" fontId="94" fillId="70" borderId="14" xfId="0" applyFont="1" applyFill="1" applyBorder="1" applyAlignment="1">
      <alignment horizontal="center"/>
    </xf>
    <xf numFmtId="0" fontId="94" fillId="70" borderId="15" xfId="0" applyFont="1" applyFill="1" applyBorder="1" applyAlignment="1">
      <alignment horizontal="center"/>
    </xf>
    <xf numFmtId="17" fontId="94" fillId="70" borderId="78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/>
    </xf>
  </cellXfs>
  <cellStyles count="33745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Abril 2019</a:t>
            </a:r>
          </a:p>
          <a:p>
            <a:pPr>
              <a:defRPr sz="800" b="1"/>
            </a:pPr>
            <a:r>
              <a:rPr lang="es-PE" sz="800" b="1"/>
              <a:t>Total : 4 702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Resumen!$Q$11:$R$15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Resumen!$S$11:$S$15</c:f>
              <c:numCache>
                <c:formatCode>#,##0</c:formatCode>
                <c:ptCount val="5"/>
                <c:pt idx="0">
                  <c:v>71.092026316870204</c:v>
                </c:pt>
                <c:pt idx="1">
                  <c:v>154.5969461176384</c:v>
                </c:pt>
                <c:pt idx="2">
                  <c:v>3138.6972837512812</c:v>
                </c:pt>
                <c:pt idx="3">
                  <c:v>1130.667761034799</c:v>
                </c:pt>
                <c:pt idx="4">
                  <c:v>206.79957516500005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2606.3489197753388</c:v>
                </c:pt>
                <c:pt idx="2">
                  <c:v>0</c:v>
                </c:pt>
                <c:pt idx="3">
                  <c:v>1124.3918721811428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PorZona!$D$58:$G$58</c:f>
              <c:numCache>
                <c:formatCode>_ * #,##0_ ;_ * \-#,##0_ ;_ * "-"??_ ;_ @_ </c:formatCode>
                <c:ptCount val="4"/>
                <c:pt idx="0">
                  <c:v>71.025591902499997</c:v>
                </c:pt>
                <c:pt idx="1">
                  <c:v>433.32155685920043</c:v>
                </c:pt>
                <c:pt idx="2">
                  <c:v>57.145218969999995</c:v>
                </c:pt>
                <c:pt idx="3">
                  <c:v>60.190323351598863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57.668433542730646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PorZona!$L$10:$L$13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PorZona!$M$10:$M$13</c:f>
              <c:numCache>
                <c:formatCode>0</c:formatCode>
                <c:ptCount val="4"/>
                <c:pt idx="0">
                  <c:v>3730.7407919564816</c:v>
                </c:pt>
                <c:pt idx="1">
                  <c:v>621.68269108329923</c:v>
                </c:pt>
                <c:pt idx="2">
                  <c:v>291.76167580307839</c:v>
                </c:pt>
                <c:pt idx="3">
                  <c:v>57.668433542730646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44886520"/>
        <c:axId val="444889656"/>
      </c:barChart>
      <c:catAx>
        <c:axId val="44488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4889656"/>
        <c:crosses val="autoZero"/>
        <c:auto val="1"/>
        <c:lblAlgn val="ctr"/>
        <c:lblOffset val="100"/>
        <c:noMultiLvlLbl val="0"/>
      </c:catAx>
      <c:valAx>
        <c:axId val="44488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488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HUANUCO</c:v>
                </c:pt>
                <c:pt idx="3">
                  <c:v>JUNIN</c:v>
                </c:pt>
                <c:pt idx="4">
                  <c:v>ANCASH</c:v>
                </c:pt>
                <c:pt idx="5">
                  <c:v>CALLAO</c:v>
                </c:pt>
                <c:pt idx="6">
                  <c:v>CUSCO</c:v>
                </c:pt>
                <c:pt idx="7">
                  <c:v>ICA</c:v>
                </c:pt>
                <c:pt idx="8">
                  <c:v>CAJAMARCA</c:v>
                </c:pt>
                <c:pt idx="9">
                  <c:v>AREQUIPA</c:v>
                </c:pt>
                <c:pt idx="10">
                  <c:v>PUNO</c:v>
                </c:pt>
                <c:pt idx="11">
                  <c:v>PIURA</c:v>
                </c:pt>
                <c:pt idx="12">
                  <c:v>PASCO</c:v>
                </c:pt>
                <c:pt idx="13">
                  <c:v>LA LIBERTAD</c:v>
                </c:pt>
                <c:pt idx="14">
                  <c:v>LORETO</c:v>
                </c:pt>
                <c:pt idx="15">
                  <c:v>MOQUEGUA</c:v>
                </c:pt>
                <c:pt idx="16">
                  <c:v>UCAYALI</c:v>
                </c:pt>
                <c:pt idx="17">
                  <c:v>TACNA</c:v>
                </c:pt>
                <c:pt idx="18">
                  <c:v>AMAZONAS</c:v>
                </c:pt>
                <c:pt idx="19">
                  <c:v>SAN MARTÍN</c:v>
                </c:pt>
                <c:pt idx="20">
                  <c:v>LAMBAYEQUE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Región'!$O$44:$O$68</c:f>
              <c:numCache>
                <c:formatCode>0</c:formatCode>
                <c:ptCount val="25"/>
                <c:pt idx="0">
                  <c:v>1689.5657623614677</c:v>
                </c:pt>
                <c:pt idx="1">
                  <c:v>848.65466779807173</c:v>
                </c:pt>
                <c:pt idx="2">
                  <c:v>308.05981709239006</c:v>
                </c:pt>
                <c:pt idx="3">
                  <c:v>290.90067229904025</c:v>
                </c:pt>
                <c:pt idx="4">
                  <c:v>252.79119874163669</c:v>
                </c:pt>
                <c:pt idx="5">
                  <c:v>226.23892069116846</c:v>
                </c:pt>
                <c:pt idx="6">
                  <c:v>194.87733174689251</c:v>
                </c:pt>
                <c:pt idx="7">
                  <c:v>143.14641358591891</c:v>
                </c:pt>
                <c:pt idx="8">
                  <c:v>116.12870487722782</c:v>
                </c:pt>
                <c:pt idx="9">
                  <c:v>110.37754674677157</c:v>
                </c:pt>
                <c:pt idx="10">
                  <c:v>100.04964091485294</c:v>
                </c:pt>
                <c:pt idx="11">
                  <c:v>98.827284116145179</c:v>
                </c:pt>
                <c:pt idx="12">
                  <c:v>97.839564234235496</c:v>
                </c:pt>
                <c:pt idx="13">
                  <c:v>59.338722211162448</c:v>
                </c:pt>
                <c:pt idx="14">
                  <c:v>57.668433542730646</c:v>
                </c:pt>
                <c:pt idx="15">
                  <c:v>55.424037673069336</c:v>
                </c:pt>
                <c:pt idx="16">
                  <c:v>16.690188738470912</c:v>
                </c:pt>
                <c:pt idx="17">
                  <c:v>12.52441309960432</c:v>
                </c:pt>
                <c:pt idx="18">
                  <c:v>5.6853258733553238</c:v>
                </c:pt>
                <c:pt idx="19">
                  <c:v>5.4864617829419684</c:v>
                </c:pt>
                <c:pt idx="20">
                  <c:v>5.1808198280272828</c:v>
                </c:pt>
                <c:pt idx="21">
                  <c:v>4.3644315417681678</c:v>
                </c:pt>
                <c:pt idx="22">
                  <c:v>1.1143571142183566</c:v>
                </c:pt>
                <c:pt idx="23">
                  <c:v>0.76528914560802874</c:v>
                </c:pt>
                <c:pt idx="24">
                  <c:v>0.15358662881345866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44882208"/>
        <c:axId val="444887696"/>
      </c:barChart>
      <c:catAx>
        <c:axId val="4448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44887696"/>
        <c:crosses val="autoZero"/>
        <c:auto val="1"/>
        <c:lblAlgn val="ctr"/>
        <c:lblOffset val="100"/>
        <c:noMultiLvlLbl val="0"/>
      </c:catAx>
      <c:valAx>
        <c:axId val="444887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448822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N°2: Producción de Energía Eléctrica Nacional,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Resumen!$R$25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Resumen!$Q$26:$Q$29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Resumen!$R$26:$R$29</c:f>
              <c:numCache>
                <c:formatCode>#,##0</c:formatCode>
                <c:ptCount val="4"/>
                <c:pt idx="0">
                  <c:v>3148.5477855450008</c:v>
                </c:pt>
                <c:pt idx="1">
                  <c:v>1253.1166584301384</c:v>
                </c:pt>
                <c:pt idx="2">
                  <c:v>62.564696865000002</c:v>
                </c:pt>
                <c:pt idx="3">
                  <c:v>46.187362507500005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Resumen!$S$25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Resumen!$Q$26:$Q$29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Resumen!$S$26:$S$29</c:f>
              <c:numCache>
                <c:formatCode>#,##0</c:formatCode>
                <c:ptCount val="4"/>
                <c:pt idx="0">
                  <c:v>3209.7893100681513</c:v>
                </c:pt>
                <c:pt idx="1">
                  <c:v>1285.2647071524375</c:v>
                </c:pt>
                <c:pt idx="2">
                  <c:v>92.624653934999998</c:v>
                </c:pt>
                <c:pt idx="3">
                  <c:v>49.242465799999991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905232"/>
        <c:axId val="490903664"/>
      </c:barChart>
      <c:catAx>
        <c:axId val="49090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903664"/>
        <c:crosses val="autoZero"/>
        <c:auto val="1"/>
        <c:lblAlgn val="ctr"/>
        <c:lblOffset val="100"/>
        <c:noMultiLvlLbl val="0"/>
      </c:catAx>
      <c:valAx>
        <c:axId val="4909036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90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N°3: Producción de Energía Eléctrica Nacional,</a:t>
            </a:r>
            <a:endParaRPr lang="es-PE" sz="800" b="1">
              <a:effectLst/>
            </a:endParaRPr>
          </a:p>
          <a:p>
            <a:pPr>
              <a:defRPr sz="800" b="1"/>
            </a:pPr>
            <a:r>
              <a:rPr lang="es-PE" sz="800" b="1" i="0" baseline="0">
                <a:effectLst/>
              </a:rPr>
              <a:t>según Interconexión 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Resumen!$Q$42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995177543258461E-2"/>
                  <c:y val="6.8979692427537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7.5772933715047119E-2"/>
                  <c:y val="5.62306788448187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Resumen!$R$41:$S$41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Resumen!$R$42:$S$42</c:f>
              <c:numCache>
                <c:formatCode>#,##0</c:formatCode>
                <c:ptCount val="2"/>
                <c:pt idx="0">
                  <c:v>226.64278280013923</c:v>
                </c:pt>
                <c:pt idx="1">
                  <c:v>226.75911431213581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Resumen!$Q$43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Resumen!$R$41:$S$41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Resumen!$R$43:$S$43</c:f>
              <c:numCache>
                <c:formatCode>#,##0</c:formatCode>
                <c:ptCount val="2"/>
                <c:pt idx="0">
                  <c:v>4348.3066550800004</c:v>
                </c:pt>
                <c:pt idx="1">
                  <c:v>4475.0944780734526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837168"/>
        <c:axId val="365839520"/>
        <c:axId val="440915000"/>
      </c:bar3DChart>
      <c:catAx>
        <c:axId val="36583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9520"/>
        <c:crosses val="autoZero"/>
        <c:auto val="1"/>
        <c:lblAlgn val="ctr"/>
        <c:lblOffset val="100"/>
        <c:noMultiLvlLbl val="0"/>
      </c:catAx>
      <c:valAx>
        <c:axId val="36583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7168"/>
        <c:crosses val="autoZero"/>
        <c:crossBetween val="between"/>
      </c:valAx>
      <c:serAx>
        <c:axId val="440915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952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Resumen!$Q$58:$R$58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Resumen!$S$58:$T$58</c:f>
              <c:numCache>
                <c:formatCode>#,##0</c:formatCode>
                <c:ptCount val="2"/>
                <c:pt idx="0">
                  <c:v>3020.7159079450007</c:v>
                </c:pt>
                <c:pt idx="1">
                  <c:v>3034.3602459406511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Resumen!$Q$59:$R$59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Resumen!$S$59:$T$59</c:f>
              <c:numCache>
                <c:formatCode>#,##0</c:formatCode>
                <c:ptCount val="2"/>
                <c:pt idx="0">
                  <c:v>1241.8733453701384</c:v>
                </c:pt>
                <c:pt idx="1">
                  <c:v>1267.4076118774376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Resumen!$Q$60:$R$60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Resumen!$S$60:$T$60</c:f>
              <c:numCache>
                <c:formatCode>#,##0</c:formatCode>
                <c:ptCount val="2"/>
                <c:pt idx="0">
                  <c:v>127.83187759999998</c:v>
                </c:pt>
                <c:pt idx="1">
                  <c:v>175.42906412750006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Resumen!$Q$61:$R$61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Resumen!$S$61:$T$61</c:f>
              <c:numCache>
                <c:formatCode>#,##0</c:formatCode>
                <c:ptCount val="2"/>
                <c:pt idx="0">
                  <c:v>184.52830696500001</c:v>
                </c:pt>
                <c:pt idx="1">
                  <c:v>224.65667044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5835208"/>
        <c:axId val="365834032"/>
        <c:axId val="0"/>
      </c:bar3DChart>
      <c:catAx>
        <c:axId val="36583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4032"/>
        <c:crosses val="autoZero"/>
        <c:auto val="1"/>
        <c:lblAlgn val="ctr"/>
        <c:lblOffset val="100"/>
        <c:noMultiLvlLbl val="0"/>
      </c:catAx>
      <c:valAx>
        <c:axId val="36583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5208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TipoRecurso!$M$9:$M$15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TipoRecurso!$N$9:$N$15</c:f>
              <c:numCache>
                <c:formatCode>#,##0</c:formatCode>
                <c:ptCount val="7"/>
                <c:pt idx="0">
                  <c:v>3209.7893100681513</c:v>
                </c:pt>
                <c:pt idx="1">
                  <c:v>1139.6616902442129</c:v>
                </c:pt>
                <c:pt idx="2">
                  <c:v>109.21222510795728</c:v>
                </c:pt>
                <c:pt idx="3">
                  <c:v>35.975791800268311</c:v>
                </c:pt>
                <c:pt idx="4">
                  <c:v>149.65435619500005</c:v>
                </c:pt>
                <c:pt idx="5">
                  <c:v>57.145218970000002</c:v>
                </c:pt>
                <c:pt idx="6">
                  <c:v>0.41499999999999998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5839912"/>
        <c:axId val="365833640"/>
      </c:barChart>
      <c:catAx>
        <c:axId val="36583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3640"/>
        <c:crosses val="autoZero"/>
        <c:auto val="1"/>
        <c:lblAlgn val="ctr"/>
        <c:lblOffset val="100"/>
        <c:noMultiLvlLbl val="0"/>
      </c:catAx>
      <c:valAx>
        <c:axId val="36583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TipoRecurso!$C$55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TipoRecurso!$D$55:$E$55</c:f>
              <c:numCache>
                <c:formatCode>#,##0</c:formatCode>
                <c:ptCount val="2"/>
                <c:pt idx="0">
                  <c:v>4370.9266739151399</c:v>
                </c:pt>
                <c:pt idx="1">
                  <c:v>4459.0782254203214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TipoRecurso!$C$56</c:f>
              <c:strCache>
                <c:ptCount val="1"/>
                <c:pt idx="0">
                  <c:v>No convencional (RER-NC)
(Solar, Eólico, Bagazo y Biogás)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TipoRecurso!$D$56:$E$56</c:f>
              <c:numCache>
                <c:formatCode>#,##0</c:formatCode>
                <c:ptCount val="2"/>
                <c:pt idx="0">
                  <c:v>204.022763965</c:v>
                </c:pt>
                <c:pt idx="1">
                  <c:v>242.77536696526838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65833248"/>
        <c:axId val="365835600"/>
      </c:barChart>
      <c:lineChart>
        <c:grouping val="standard"/>
        <c:varyColors val="0"/>
        <c:ser>
          <c:idx val="2"/>
          <c:order val="2"/>
          <c:tx>
            <c:strRef>
              <c:f>TipoRecurso!$C$58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573685678462793E-2"/>
                  <c:y val="-3.89854722730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404307776036073E-3"/>
                  <c:y val="1.3047053381683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TipoRecurso!$D$58:$E$58</c:f>
              <c:numCache>
                <c:formatCode>0.0%</c:formatCode>
                <c:ptCount val="2"/>
                <c:pt idx="0">
                  <c:v>4.4595632527807016E-2</c:v>
                </c:pt>
                <c:pt idx="1">
                  <c:v>5.1633969921656135E-2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36776"/>
        <c:axId val="365836384"/>
      </c:lineChart>
      <c:catAx>
        <c:axId val="3658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5600"/>
        <c:crosses val="autoZero"/>
        <c:auto val="1"/>
        <c:lblAlgn val="ctr"/>
        <c:lblOffset val="100"/>
        <c:noMultiLvlLbl val="1"/>
      </c:catAx>
      <c:valAx>
        <c:axId val="365835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3248"/>
        <c:crosses val="autoZero"/>
        <c:crossBetween val="between"/>
        <c:majorUnit val="1000"/>
      </c:valAx>
      <c:valAx>
        <c:axId val="36583638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5836776"/>
        <c:crosses val="max"/>
        <c:crossBetween val="between"/>
      </c:valAx>
      <c:catAx>
        <c:axId val="365836776"/>
        <c:scaling>
          <c:orientation val="minMax"/>
        </c:scaling>
        <c:delete val="1"/>
        <c:axPos val="b"/>
        <c:majorTickMark val="out"/>
        <c:minorTickMark val="none"/>
        <c:tickLblPos val="nextTo"/>
        <c:crossAx val="365836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TipoRecurso!$N$27:$N$33</c:f>
              <c:numCache>
                <c:formatCode>#,##0</c:formatCode>
                <c:ptCount val="7"/>
                <c:pt idx="0">
                  <c:v>3148.5477855450013</c:v>
                </c:pt>
                <c:pt idx="1">
                  <c:v>1095.5128207224996</c:v>
                </c:pt>
                <c:pt idx="2">
                  <c:v>126.49311764763929</c:v>
                </c:pt>
                <c:pt idx="3" formatCode="#,##0.00">
                  <c:v>0.37295</c:v>
                </c:pt>
                <c:pt idx="4">
                  <c:v>30.737770059999999</c:v>
                </c:pt>
                <c:pt idx="5">
                  <c:v>115.113408025</c:v>
                </c:pt>
                <c:pt idx="6">
                  <c:v>58.171585880000002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619042933920393"/>
                  <c:y val="5.06911376426307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760489310689371"/>
                      <c:h val="0.131653762566764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TipoRecurso!$O$27:$O$33</c:f>
              <c:numCache>
                <c:formatCode>#,##0</c:formatCode>
                <c:ptCount val="7"/>
                <c:pt idx="0">
                  <c:v>3209.7893100681513</c:v>
                </c:pt>
                <c:pt idx="1">
                  <c:v>1139.6616902442129</c:v>
                </c:pt>
                <c:pt idx="2">
                  <c:v>109.21222510795728</c:v>
                </c:pt>
                <c:pt idx="3" formatCode="#,##0.00">
                  <c:v>0.41499999999999998</c:v>
                </c:pt>
                <c:pt idx="4">
                  <c:v>35.975791800268311</c:v>
                </c:pt>
                <c:pt idx="5">
                  <c:v>149.65435619500005</c:v>
                </c:pt>
                <c:pt idx="6">
                  <c:v>57.145218970000002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PorZona!$D$56:$G$56</c:f>
              <c:numCache>
                <c:formatCode>_ * #,##0_ ;_ * \-#,##0_ ;_ * "-"??_ ;_ @_ </c:formatCode>
                <c:ptCount val="4"/>
                <c:pt idx="0">
                  <c:v>87.75804278999999</c:v>
                </c:pt>
                <c:pt idx="1">
                  <c:v>170.11883343361202</c:v>
                </c:pt>
                <c:pt idx="2">
                  <c:v>0</c:v>
                </c:pt>
                <c:pt idx="3">
                  <c:v>33.884799579466346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7DB495-9186-4321-B5CA-455038D54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69851</xdr:colOff>
      <xdr:row>21</xdr:row>
      <xdr:rowOff>88900</xdr:rowOff>
    </xdr:from>
    <xdr:to>
      <xdr:col>14</xdr:col>
      <xdr:colOff>692151</xdr:colOff>
      <xdr:row>33</xdr:row>
      <xdr:rowOff>25401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32C9E1-5CF6-4FD2-AEAF-D6AC0C96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36</xdr:row>
      <xdr:rowOff>52674</xdr:rowOff>
    </xdr:from>
    <xdr:to>
      <xdr:col>14</xdr:col>
      <xdr:colOff>619125</xdr:colOff>
      <xdr:row>49</xdr:row>
      <xdr:rowOff>85724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6EA30B-990E-4FB5-BC8A-34A9685AE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212726</xdr:colOff>
      <xdr:row>64</xdr:row>
      <xdr:rowOff>159543</xdr:rowOff>
    </xdr:from>
    <xdr:to>
      <xdr:col>12</xdr:col>
      <xdr:colOff>209550</xdr:colOff>
      <xdr:row>83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7FCD6D2-91DB-4B1E-A93D-AB979163E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energético, al mes abril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72B4A0-ACF6-4A02-AB49-7D914ABA0AC5}"/>
            </a:ext>
          </a:extLst>
        </xdr:cNvPr>
        <xdr:cNvGrpSpPr/>
      </xdr:nvGrpSpPr>
      <xdr:grpSpPr>
        <a:xfrm>
          <a:off x="711626" y="1202519"/>
          <a:ext cx="6626955" cy="2366123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C0F1A1E5-D94A-44B3-B495-3710E288A208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185737</xdr:colOff>
      <xdr:row>61</xdr:row>
      <xdr:rowOff>14288</xdr:rowOff>
    </xdr:from>
    <xdr:to>
      <xdr:col>7</xdr:col>
      <xdr:colOff>744140</xdr:colOff>
      <xdr:row>70</xdr:row>
      <xdr:rowOff>35719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3FB48A2-BEDA-4F59-808A-98B632A7F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C9417C-E374-452A-9C3A-55DECE13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363681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CE64ABA-CB03-46F9-B9D2-A64AB1527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F050816-9D44-4E6B-8468-B7C1BCBFF582}"/>
            </a:ext>
          </a:extLst>
        </xdr:cNvPr>
        <xdr:cNvGrpSpPr/>
      </xdr:nvGrpSpPr>
      <xdr:grpSpPr>
        <a:xfrm>
          <a:off x="403225" y="3254149"/>
          <a:ext cx="4338027" cy="5409971"/>
          <a:chOff x="395288" y="3289867"/>
          <a:chExt cx="4500745" cy="5628253"/>
        </a:xfrm>
      </xdr:grpSpPr>
      <xdr:pic>
        <xdr:nvPicPr>
          <xdr:cNvPr id="4111" name="9 Imagen">
            <a:extLst>
              <a:ext uri="{FF2B5EF4-FFF2-40B4-BE49-F238E27FC236}">
                <a16:creationId xmlns:a16="http://schemas.microsoft.com/office/drawing/2014/main" id="{00000000-0008-0000-0300-00000F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7623" y="3289867"/>
            <a:ext cx="4110719" cy="562825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aphicFrame macro="">
        <xdr:nvGraphicFramePr>
          <xdr:cNvPr id="4113" name="23 Gráfico">
            <a:extLst>
              <a:ext uri="{FF2B5EF4-FFF2-40B4-BE49-F238E27FC236}">
                <a16:creationId xmlns:a16="http://schemas.microsoft.com/office/drawing/2014/main" id="{00000000-0008-0000-0300-000011100000}"/>
              </a:ext>
            </a:extLst>
          </xdr:cNvPr>
          <xdr:cNvGraphicFramePr>
            <a:graphicFrameLocks/>
          </xdr:cNvGraphicFramePr>
        </xdr:nvGraphicFramePr>
        <xdr:xfrm>
          <a:off x="395288" y="4326731"/>
          <a:ext cx="1724025" cy="13549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14" name="24 Gráfico">
            <a:extLst>
              <a:ext uri="{FF2B5EF4-FFF2-40B4-BE49-F238E27FC236}">
                <a16:creationId xmlns:a16="http://schemas.microsoft.com/office/drawing/2014/main" id="{00000000-0008-0000-0300-000012100000}"/>
              </a:ext>
            </a:extLst>
          </xdr:cNvPr>
          <xdr:cNvGraphicFramePr>
            <a:graphicFrameLocks/>
          </xdr:cNvGraphicFramePr>
        </xdr:nvGraphicFramePr>
        <xdr:xfrm>
          <a:off x="1595438" y="5476875"/>
          <a:ext cx="2119312" cy="15954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115" name="25 Gráfico">
            <a:extLst>
              <a:ext uri="{FF2B5EF4-FFF2-40B4-BE49-F238E27FC236}">
                <a16:creationId xmlns:a16="http://schemas.microsoft.com/office/drawing/2014/main" id="{00000000-0008-0000-0300-000013100000}"/>
              </a:ext>
            </a:extLst>
          </xdr:cNvPr>
          <xdr:cNvGraphicFramePr>
            <a:graphicFrameLocks/>
          </xdr:cNvGraphicFramePr>
        </xdr:nvGraphicFramePr>
        <xdr:xfrm>
          <a:off x="2964840" y="6731610"/>
          <a:ext cx="1931193" cy="16390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116" name="26 Gráfico">
            <a:extLst>
              <a:ext uri="{FF2B5EF4-FFF2-40B4-BE49-F238E27FC236}">
                <a16:creationId xmlns:a16="http://schemas.microsoft.com/office/drawing/2014/main" id="{00000000-0008-0000-0300-000014100000}"/>
              </a:ext>
            </a:extLst>
          </xdr:cNvPr>
          <xdr:cNvGraphicFramePr>
            <a:graphicFrameLocks/>
          </xdr:cNvGraphicFramePr>
        </xdr:nvGraphicFramePr>
        <xdr:xfrm>
          <a:off x="1814513" y="3736181"/>
          <a:ext cx="2024062" cy="16263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 editAs="oneCell">
    <xdr:from>
      <xdr:col>2</xdr:col>
      <xdr:colOff>247650</xdr:colOff>
      <xdr:row>45</xdr:row>
      <xdr:rowOff>105102</xdr:rowOff>
    </xdr:from>
    <xdr:to>
      <xdr:col>2</xdr:col>
      <xdr:colOff>1038225</xdr:colOff>
      <xdr:row>49</xdr:row>
      <xdr:rowOff>38099</xdr:rowOff>
    </xdr:to>
    <xdr:pic>
      <xdr:nvPicPr>
        <xdr:cNvPr id="4117" name="29 Imagen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426" y="7817068"/>
          <a:ext cx="790575" cy="58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F7321-55B4-48B4-8506-324406D6B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9E13106-18C0-4399-9294-B19275062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2"/>
  <sheetViews>
    <sheetView tabSelected="1" view="pageBreakPreview" topLeftCell="B1" zoomScale="120" zoomScaleNormal="100" zoomScaleSheetLayoutView="120" workbookViewId="0">
      <selection activeCell="B2" sqref="B2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9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117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88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64</v>
      </c>
    </row>
    <row r="8" spans="2:19" s="1" customFormat="1">
      <c r="B8" s="8"/>
      <c r="C8" s="161"/>
      <c r="D8" s="161"/>
      <c r="E8" s="161"/>
      <c r="F8" s="161"/>
      <c r="G8" s="161"/>
      <c r="H8" s="9"/>
      <c r="I8" s="9"/>
      <c r="J8" s="9"/>
      <c r="K8" s="9"/>
    </row>
    <row r="9" spans="2:19" s="1" customFormat="1" ht="25.5">
      <c r="B9" s="8"/>
      <c r="C9" s="224" t="s">
        <v>65</v>
      </c>
      <c r="D9" s="225" t="s">
        <v>72</v>
      </c>
      <c r="E9" s="226" t="s">
        <v>73</v>
      </c>
      <c r="F9" s="227" t="s">
        <v>74</v>
      </c>
      <c r="G9" s="228" t="s">
        <v>75</v>
      </c>
      <c r="H9" s="9"/>
      <c r="I9" s="9"/>
      <c r="J9" s="9"/>
      <c r="K9" s="9"/>
    </row>
    <row r="10" spans="2:19" s="1" customFormat="1" ht="13.5" thickBot="1">
      <c r="B10" s="8"/>
      <c r="C10" s="229" t="s">
        <v>66</v>
      </c>
      <c r="D10" s="230"/>
      <c r="E10" s="231"/>
      <c r="F10" s="232"/>
      <c r="G10" s="233"/>
      <c r="H10" s="9"/>
      <c r="I10" s="9"/>
      <c r="J10" s="9"/>
      <c r="K10" s="9"/>
    </row>
    <row r="11" spans="2:19" s="1" customFormat="1" ht="13.5" thickTop="1">
      <c r="B11" s="8"/>
      <c r="C11" s="162"/>
      <c r="D11" s="163"/>
      <c r="E11" s="164"/>
      <c r="F11" s="165"/>
      <c r="G11" s="166"/>
      <c r="H11" s="9"/>
      <c r="I11" s="9"/>
      <c r="J11" s="9"/>
      <c r="K11" s="9"/>
      <c r="Q11" s="342" t="s">
        <v>67</v>
      </c>
      <c r="R11" s="179" t="s">
        <v>41</v>
      </c>
      <c r="S11" s="180">
        <f>E12</f>
        <v>71.092026316870204</v>
      </c>
    </row>
    <row r="12" spans="2:19" s="1" customFormat="1">
      <c r="B12" s="8"/>
      <c r="C12" s="167" t="s">
        <v>69</v>
      </c>
      <c r="D12" s="168">
        <v>3138.6972837512812</v>
      </c>
      <c r="E12" s="169">
        <v>71.092026316870204</v>
      </c>
      <c r="F12" s="170">
        <f>SUM(D12:E12)</f>
        <v>3209.7893100681513</v>
      </c>
      <c r="G12" s="171">
        <f>(F12/F$16)</f>
        <v>0.68266466554089222</v>
      </c>
      <c r="H12" s="9"/>
      <c r="I12" s="9"/>
      <c r="J12" s="9"/>
      <c r="K12" s="9"/>
      <c r="Q12" s="342"/>
      <c r="R12" s="179" t="s">
        <v>76</v>
      </c>
      <c r="S12" s="180">
        <f>E13</f>
        <v>154.5969461176384</v>
      </c>
    </row>
    <row r="13" spans="2:19" s="1" customFormat="1">
      <c r="B13" s="8"/>
      <c r="C13" s="167" t="s">
        <v>68</v>
      </c>
      <c r="D13" s="168">
        <v>1130.667761034799</v>
      </c>
      <c r="E13" s="169">
        <v>154.5969461176384</v>
      </c>
      <c r="F13" s="170">
        <f t="shared" ref="F13:F15" si="0">SUM(D13:E13)</f>
        <v>1285.2647071524375</v>
      </c>
      <c r="G13" s="171">
        <f>(F13/F$16)</f>
        <v>0.27335277075276387</v>
      </c>
      <c r="H13" s="9"/>
      <c r="I13" s="9"/>
      <c r="J13" s="9"/>
      <c r="K13" s="9"/>
      <c r="Q13" s="342" t="s">
        <v>95</v>
      </c>
      <c r="R13" s="179" t="s">
        <v>41</v>
      </c>
      <c r="S13" s="180">
        <f>D12</f>
        <v>3138.6972837512812</v>
      </c>
    </row>
    <row r="14" spans="2:19" s="1" customFormat="1">
      <c r="B14" s="8"/>
      <c r="C14" s="167" t="s">
        <v>70</v>
      </c>
      <c r="D14" s="168">
        <v>149.65435619500005</v>
      </c>
      <c r="E14" s="172"/>
      <c r="F14" s="170">
        <f t="shared" si="0"/>
        <v>149.65435619500005</v>
      </c>
      <c r="G14" s="171">
        <f>(F14/F$16)</f>
        <v>3.1828799696646787E-2</v>
      </c>
      <c r="H14" s="9"/>
      <c r="I14" s="9"/>
      <c r="J14" s="9"/>
      <c r="K14" s="9"/>
      <c r="Q14" s="342"/>
      <c r="R14" s="179" t="s">
        <v>76</v>
      </c>
      <c r="S14" s="180">
        <f>D13</f>
        <v>1130.667761034799</v>
      </c>
    </row>
    <row r="15" spans="2:19" s="1" customFormat="1" ht="13.5" thickBot="1">
      <c r="B15" s="8"/>
      <c r="C15" s="173" t="s">
        <v>5</v>
      </c>
      <c r="D15" s="174">
        <v>57.145218970000002</v>
      </c>
      <c r="E15" s="175"/>
      <c r="F15" s="176">
        <f t="shared" si="0"/>
        <v>57.145218970000002</v>
      </c>
      <c r="G15" s="177">
        <f>(F15/F$16)</f>
        <v>1.2153764009696888E-2</v>
      </c>
      <c r="H15" s="9"/>
      <c r="I15" s="9"/>
      <c r="J15" s="9"/>
      <c r="K15" s="9"/>
      <c r="Q15" s="342"/>
      <c r="R15" s="179" t="s">
        <v>94</v>
      </c>
      <c r="S15" s="180">
        <f>SUM(D14:D15)</f>
        <v>206.79957516500005</v>
      </c>
    </row>
    <row r="16" spans="2:19" s="1" customFormat="1" ht="13.5" thickTop="1">
      <c r="B16" s="8"/>
      <c r="C16" s="307" t="s">
        <v>74</v>
      </c>
      <c r="D16" s="308">
        <f>SUM(D12:D15)</f>
        <v>4476.1646199510806</v>
      </c>
      <c r="E16" s="309">
        <f>SUM(E12:E15)</f>
        <v>225.6889724345086</v>
      </c>
      <c r="F16" s="310">
        <f>SUM(F12:F15)</f>
        <v>4701.8535923855898</v>
      </c>
      <c r="G16" s="311"/>
      <c r="H16" s="9"/>
      <c r="I16" s="9"/>
      <c r="J16" s="9"/>
      <c r="K16" s="9"/>
    </row>
    <row r="17" spans="2:19" s="1" customFormat="1">
      <c r="B17" s="8"/>
      <c r="C17" s="312"/>
      <c r="D17" s="313">
        <f>D16/F16</f>
        <v>0.95199999999999985</v>
      </c>
      <c r="E17" s="314">
        <f>E16/F16</f>
        <v>4.8000000000000063E-2</v>
      </c>
      <c r="F17" s="315"/>
      <c r="G17" s="316"/>
      <c r="H17" s="9"/>
      <c r="I17" s="9"/>
      <c r="J17" s="9"/>
      <c r="K17" s="9"/>
    </row>
    <row r="18" spans="2:19" s="1" customFormat="1">
      <c r="B18" s="8"/>
      <c r="C18" s="162"/>
      <c r="D18" s="162"/>
      <c r="E18" s="162"/>
      <c r="F18" s="162"/>
      <c r="G18" s="162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79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62"/>
      <c r="D22" s="162"/>
      <c r="E22" s="162"/>
      <c r="F22" s="162"/>
      <c r="G22" s="162"/>
      <c r="H22" s="9"/>
      <c r="I22" s="9"/>
      <c r="J22" s="9"/>
      <c r="K22" s="9"/>
    </row>
    <row r="23" spans="2:19" s="1" customFormat="1" ht="12.75" customHeight="1">
      <c r="B23" s="8"/>
      <c r="C23" s="182"/>
      <c r="D23" s="183"/>
      <c r="E23" s="345" t="s">
        <v>118</v>
      </c>
      <c r="F23" s="346"/>
      <c r="G23" s="184" t="s">
        <v>77</v>
      </c>
      <c r="H23" s="349" t="s">
        <v>119</v>
      </c>
      <c r="I23" s="350"/>
      <c r="J23" s="184" t="s">
        <v>77</v>
      </c>
      <c r="K23" s="9"/>
    </row>
    <row r="24" spans="2:19" s="1" customFormat="1" ht="12.75" customHeight="1">
      <c r="B24" s="8"/>
      <c r="C24" s="185" t="s">
        <v>78</v>
      </c>
      <c r="D24" s="186"/>
      <c r="E24" s="187">
        <v>2018</v>
      </c>
      <c r="F24" s="188">
        <v>2019</v>
      </c>
      <c r="G24" s="189"/>
      <c r="H24" s="291">
        <v>2018</v>
      </c>
      <c r="I24" s="188">
        <v>2019</v>
      </c>
      <c r="J24" s="189"/>
      <c r="K24" s="9"/>
    </row>
    <row r="25" spans="2:19" s="1" customFormat="1">
      <c r="B25" s="8"/>
      <c r="C25" s="338" t="s">
        <v>71</v>
      </c>
      <c r="D25" s="339"/>
      <c r="E25" s="234">
        <f>SUM(E26:E29)</f>
        <v>4346.8850480999999</v>
      </c>
      <c r="F25" s="235">
        <f>SUM(F26:F29)</f>
        <v>4476.1646199510806</v>
      </c>
      <c r="G25" s="236">
        <f>((F25/E25)-1)</f>
        <v>2.9740738579592252E-2</v>
      </c>
      <c r="H25" s="292">
        <f>SUM(H26:H29)</f>
        <v>17240.790329662497</v>
      </c>
      <c r="I25" s="235">
        <f>SUM(I26:I29)</f>
        <v>18088.498163859014</v>
      </c>
      <c r="J25" s="236">
        <f>((I25/H25)-1)</f>
        <v>4.9168734030600181E-2</v>
      </c>
      <c r="K25" s="9"/>
      <c r="Q25" s="179"/>
      <c r="R25" s="179">
        <v>2018</v>
      </c>
      <c r="S25" s="179">
        <v>2019</v>
      </c>
    </row>
    <row r="26" spans="2:19" s="1" customFormat="1">
      <c r="B26" s="8"/>
      <c r="C26" s="190" t="s">
        <v>69</v>
      </c>
      <c r="D26" s="162"/>
      <c r="E26" s="191">
        <v>3075.9853181950007</v>
      </c>
      <c r="F26" s="192">
        <f>D12</f>
        <v>3138.6972837512812</v>
      </c>
      <c r="G26" s="193">
        <f t="shared" ref="G26:G33" si="1">((F26/E26)-1)</f>
        <v>2.038760236771231E-2</v>
      </c>
      <c r="H26" s="293">
        <v>11825.666162680001</v>
      </c>
      <c r="I26" s="192">
        <v>11936.926423483656</v>
      </c>
      <c r="J26" s="193">
        <f t="shared" ref="J26:J33" si="2">((I26/H26)-1)</f>
        <v>9.4083715262294199E-3</v>
      </c>
      <c r="K26" s="9"/>
      <c r="Q26" s="179" t="s">
        <v>69</v>
      </c>
      <c r="R26" s="180">
        <f>SUM(E26,E31)</f>
        <v>3148.5477855450008</v>
      </c>
      <c r="S26" s="180">
        <f>SUM(F26,F31)</f>
        <v>3209.7893100681513</v>
      </c>
    </row>
    <row r="27" spans="2:19" s="1" customFormat="1">
      <c r="B27" s="8"/>
      <c r="C27" s="190" t="s">
        <v>68</v>
      </c>
      <c r="D27" s="162"/>
      <c r="E27" s="191">
        <v>1097.6147359999991</v>
      </c>
      <c r="F27" s="192">
        <f t="shared" ref="F27:F29" si="3">D13</f>
        <v>1130.667761034799</v>
      </c>
      <c r="G27" s="193">
        <f t="shared" si="1"/>
        <v>3.0113503354787241E-2</v>
      </c>
      <c r="H27" s="293">
        <v>4801.8406172424984</v>
      </c>
      <c r="I27" s="192">
        <v>5415.3001754703591</v>
      </c>
      <c r="J27" s="193">
        <f t="shared" si="2"/>
        <v>0.12775508541975422</v>
      </c>
      <c r="K27" s="9"/>
      <c r="Q27" s="179" t="s">
        <v>68</v>
      </c>
      <c r="R27" s="180">
        <f>SUM(E27,E32)</f>
        <v>1253.1166584301384</v>
      </c>
      <c r="S27" s="180">
        <f>SUM(F27,F32)</f>
        <v>1285.2647071524375</v>
      </c>
    </row>
    <row r="28" spans="2:19" s="1" customFormat="1">
      <c r="B28" s="8"/>
      <c r="C28" s="190" t="s">
        <v>70</v>
      </c>
      <c r="D28" s="162"/>
      <c r="E28" s="191">
        <v>115.11340802500001</v>
      </c>
      <c r="F28" s="192">
        <f t="shared" si="3"/>
        <v>149.65435619500005</v>
      </c>
      <c r="G28" s="193">
        <f t="shared" si="1"/>
        <v>0.30006016468992502</v>
      </c>
      <c r="H28" s="293">
        <v>387.09790401000004</v>
      </c>
      <c r="I28" s="192">
        <v>505.19850844499996</v>
      </c>
      <c r="J28" s="193">
        <f t="shared" si="2"/>
        <v>0.30509233765303212</v>
      </c>
      <c r="K28" s="9"/>
      <c r="Q28" s="179" t="s">
        <v>70</v>
      </c>
      <c r="R28" s="180">
        <v>62.564696865000002</v>
      </c>
      <c r="S28" s="180">
        <v>92.624653934999998</v>
      </c>
    </row>
    <row r="29" spans="2:19" s="1" customFormat="1">
      <c r="B29" s="8"/>
      <c r="C29" s="190" t="s">
        <v>5</v>
      </c>
      <c r="D29" s="162"/>
      <c r="E29" s="191">
        <v>58.171585880000002</v>
      </c>
      <c r="F29" s="192">
        <f t="shared" si="3"/>
        <v>57.145218970000002</v>
      </c>
      <c r="G29" s="193">
        <f t="shared" si="1"/>
        <v>-1.7643784237157512E-2</v>
      </c>
      <c r="H29" s="293">
        <v>226.18564572999998</v>
      </c>
      <c r="I29" s="192">
        <v>231.07305645999995</v>
      </c>
      <c r="J29" s="193">
        <f t="shared" si="2"/>
        <v>2.1607961523049557E-2</v>
      </c>
      <c r="K29" s="9"/>
      <c r="Q29" s="179" t="s">
        <v>5</v>
      </c>
      <c r="R29" s="180">
        <v>46.187362507500005</v>
      </c>
      <c r="S29" s="180">
        <v>49.242465799999991</v>
      </c>
    </row>
    <row r="30" spans="2:19" s="1" customFormat="1">
      <c r="B30" s="8"/>
      <c r="C30" s="338" t="s">
        <v>67</v>
      </c>
      <c r="D30" s="339"/>
      <c r="E30" s="234">
        <f>SUM(E31:E32)</f>
        <v>228.06438978013927</v>
      </c>
      <c r="F30" s="235">
        <f>SUM(F31:F32)</f>
        <v>225.6889724345086</v>
      </c>
      <c r="G30" s="236">
        <f t="shared" si="1"/>
        <v>-1.0415555659174291E-2</v>
      </c>
      <c r="H30" s="292">
        <f>SUM(H31:H32)</f>
        <v>877.76797738059486</v>
      </c>
      <c r="I30" s="235">
        <f>SUM(I31:I32)</f>
        <v>862.60185336861332</v>
      </c>
      <c r="J30" s="236">
        <f t="shared" si="2"/>
        <v>-1.7278055708115247E-2</v>
      </c>
      <c r="K30" s="9"/>
      <c r="Q30" s="179"/>
      <c r="R30" s="179"/>
      <c r="S30" s="179"/>
    </row>
    <row r="31" spans="2:19" s="1" customFormat="1">
      <c r="B31" s="8"/>
      <c r="C31" s="190" t="s">
        <v>69</v>
      </c>
      <c r="D31" s="162"/>
      <c r="E31" s="191">
        <v>72.562467350000006</v>
      </c>
      <c r="F31" s="192">
        <f>E12</f>
        <v>71.092026316870204</v>
      </c>
      <c r="G31" s="193">
        <f t="shared" si="1"/>
        <v>-2.0264485026911139E-2</v>
      </c>
      <c r="H31" s="293">
        <v>284.78193202812463</v>
      </c>
      <c r="I31" s="192">
        <v>275.89474229107674</v>
      </c>
      <c r="J31" s="193">
        <f t="shared" si="2"/>
        <v>-3.1206999944681235E-2</v>
      </c>
      <c r="K31" s="9"/>
    </row>
    <row r="32" spans="2:19" s="1" customFormat="1" ht="13.5" thickBot="1">
      <c r="B32" s="8"/>
      <c r="C32" s="194" t="s">
        <v>68</v>
      </c>
      <c r="D32" s="162"/>
      <c r="E32" s="195">
        <v>155.50192243013925</v>
      </c>
      <c r="F32" s="196">
        <f>E13</f>
        <v>154.5969461176384</v>
      </c>
      <c r="G32" s="197">
        <f t="shared" si="1"/>
        <v>-5.8197114116541604E-3</v>
      </c>
      <c r="H32" s="294">
        <v>592.98604535247023</v>
      </c>
      <c r="I32" s="196">
        <v>586.70711107753652</v>
      </c>
      <c r="J32" s="197">
        <f t="shared" si="2"/>
        <v>-1.0588671224466162E-2</v>
      </c>
      <c r="K32" s="9"/>
    </row>
    <row r="33" spans="2:19" s="1" customFormat="1" ht="14.25" thickTop="1" thickBot="1">
      <c r="B33" s="8"/>
      <c r="C33" s="340" t="s">
        <v>74</v>
      </c>
      <c r="D33" s="341"/>
      <c r="E33" s="237">
        <f>SUM(E25,E30)</f>
        <v>4574.9494378801392</v>
      </c>
      <c r="F33" s="238">
        <f>SUM(F25,F30)</f>
        <v>4701.8535923855889</v>
      </c>
      <c r="G33" s="239">
        <f t="shared" si="1"/>
        <v>2.773891957246466E-2</v>
      </c>
      <c r="H33" s="295">
        <f>SUM(H25,H30)</f>
        <v>18118.558307043091</v>
      </c>
      <c r="I33" s="238">
        <f>SUM(I25,I30)</f>
        <v>18951.100017227629</v>
      </c>
      <c r="J33" s="239">
        <f t="shared" si="2"/>
        <v>4.5949666418045432E-2</v>
      </c>
      <c r="K33" s="9"/>
    </row>
    <row r="34" spans="2:19" s="1" customFormat="1">
      <c r="B34" s="8"/>
      <c r="C34" s="178"/>
      <c r="D34" s="198"/>
      <c r="E34" s="198"/>
      <c r="F34" s="199"/>
      <c r="G34" s="161"/>
      <c r="H34" s="9"/>
      <c r="I34" s="9"/>
      <c r="J34" s="9"/>
      <c r="K34" s="9"/>
    </row>
    <row r="35" spans="2:19" s="1" customFormat="1">
      <c r="B35" s="8"/>
      <c r="C35" s="95"/>
      <c r="D35" s="96"/>
      <c r="E35" s="96"/>
      <c r="F35" s="97"/>
      <c r="G35" s="9"/>
      <c r="H35" s="9"/>
      <c r="I35" s="9"/>
      <c r="J35" s="9"/>
      <c r="K35" s="9"/>
    </row>
    <row r="36" spans="2:19" s="1" customFormat="1">
      <c r="B36" s="8"/>
      <c r="C36" s="10" t="s">
        <v>86</v>
      </c>
      <c r="H36" s="9"/>
      <c r="I36" s="9"/>
      <c r="J36" s="9"/>
      <c r="K36" s="9"/>
    </row>
    <row r="37" spans="2:19" s="1" customFormat="1">
      <c r="B37" s="8"/>
      <c r="C37" s="10"/>
      <c r="H37" s="9"/>
      <c r="I37" s="9"/>
      <c r="J37" s="9"/>
      <c r="K37" s="9"/>
    </row>
    <row r="38" spans="2:19" s="1" customFormat="1" ht="13.5" thickBot="1">
      <c r="B38" s="8"/>
      <c r="C38" s="10"/>
      <c r="H38" s="9"/>
      <c r="I38" s="9"/>
      <c r="J38" s="9"/>
      <c r="K38" s="9"/>
    </row>
    <row r="39" spans="2:19" s="1" customFormat="1" ht="12.75" customHeight="1">
      <c r="B39" s="8"/>
      <c r="C39" s="94"/>
      <c r="D39" s="108"/>
      <c r="E39" s="336" t="s">
        <v>118</v>
      </c>
      <c r="F39" s="337"/>
      <c r="G39" s="347" t="s">
        <v>77</v>
      </c>
      <c r="H39" s="349" t="s">
        <v>119</v>
      </c>
      <c r="I39" s="350"/>
      <c r="J39" s="347" t="s">
        <v>77</v>
      </c>
      <c r="K39" s="9"/>
    </row>
    <row r="40" spans="2:19" s="1" customFormat="1" ht="12.75" customHeight="1">
      <c r="B40" s="8"/>
      <c r="C40" s="106" t="s">
        <v>78</v>
      </c>
      <c r="D40" s="107"/>
      <c r="E40" s="100">
        <v>2018</v>
      </c>
      <c r="F40" s="101">
        <v>2019</v>
      </c>
      <c r="G40" s="348"/>
      <c r="H40" s="296">
        <v>2018</v>
      </c>
      <c r="I40" s="101">
        <v>2019</v>
      </c>
      <c r="J40" s="348"/>
      <c r="K40" s="9"/>
      <c r="Q40" s="179"/>
      <c r="R40" s="179"/>
      <c r="S40" s="179"/>
    </row>
    <row r="41" spans="2:19" s="1" customFormat="1">
      <c r="B41" s="8"/>
      <c r="C41" s="338" t="s">
        <v>71</v>
      </c>
      <c r="D41" s="339"/>
      <c r="E41" s="234">
        <f>SUM(E42:E44)</f>
        <v>4346.8850480999999</v>
      </c>
      <c r="F41" s="235">
        <f>SUM(F42:F44)</f>
        <v>4476.1646199510797</v>
      </c>
      <c r="G41" s="236">
        <f>((F41/E41)-1)</f>
        <v>2.974073857959203E-2</v>
      </c>
      <c r="H41" s="292">
        <f>SUM(H42:H44)</f>
        <v>17240.790329662501</v>
      </c>
      <c r="I41" s="235">
        <f>SUM(I42:I44)</f>
        <v>18088.498163859011</v>
      </c>
      <c r="J41" s="236">
        <f>((I41/H41)-1)</f>
        <v>4.9168734030599737E-2</v>
      </c>
      <c r="K41" s="9"/>
      <c r="Q41" s="179"/>
      <c r="R41" s="179">
        <v>2018</v>
      </c>
      <c r="S41" s="179">
        <v>2019</v>
      </c>
    </row>
    <row r="42" spans="2:19" s="1" customFormat="1">
      <c r="B42" s="8"/>
      <c r="C42" s="333" t="s">
        <v>0</v>
      </c>
      <c r="D42" s="107" t="s">
        <v>114</v>
      </c>
      <c r="E42" s="102">
        <v>4207.8981174475002</v>
      </c>
      <c r="F42" s="103">
        <v>4346.3558459725</v>
      </c>
      <c r="G42" s="109">
        <f t="shared" ref="G42:G48" si="4">((F42/E42)-1)</f>
        <v>3.2904249261858975E-2</v>
      </c>
      <c r="H42" s="297">
        <v>16698.560662032502</v>
      </c>
      <c r="I42" s="103">
        <v>17573.531831942506</v>
      </c>
      <c r="J42" s="109">
        <f t="shared" ref="J42:J48" si="5">((I42/H42)-1)</f>
        <v>5.2397999301785569E-2</v>
      </c>
      <c r="K42" s="9"/>
      <c r="Q42" s="179" t="s">
        <v>80</v>
      </c>
      <c r="R42" s="180">
        <f>SUM(E44,E47)</f>
        <v>226.64278280013923</v>
      </c>
      <c r="S42" s="180">
        <f>SUM(F44,F47)</f>
        <v>226.75911431213581</v>
      </c>
    </row>
    <row r="43" spans="2:19" s="1" customFormat="1">
      <c r="B43" s="8"/>
      <c r="C43" s="333"/>
      <c r="D43" s="107" t="s">
        <v>81</v>
      </c>
      <c r="E43" s="102">
        <v>93.685400652500007</v>
      </c>
      <c r="F43" s="103">
        <v>82.585237238095772</v>
      </c>
      <c r="G43" s="110">
        <f t="shared" si="4"/>
        <v>-0.11848338521363866</v>
      </c>
      <c r="H43" s="297">
        <v>362.11792562999995</v>
      </c>
      <c r="I43" s="103">
        <v>335.77608002602369</v>
      </c>
      <c r="J43" s="110">
        <f t="shared" si="5"/>
        <v>-7.2743832159503419E-2</v>
      </c>
      <c r="K43" s="9"/>
      <c r="Q43" s="179" t="s">
        <v>0</v>
      </c>
      <c r="R43" s="180">
        <f>SUM(E42:E43,E46)</f>
        <v>4348.3066550800004</v>
      </c>
      <c r="S43" s="180">
        <f>SUM(F42:F43,F46)</f>
        <v>4475.0944780734526</v>
      </c>
    </row>
    <row r="44" spans="2:19" s="1" customFormat="1">
      <c r="B44" s="8"/>
      <c r="C44" s="334" t="s">
        <v>80</v>
      </c>
      <c r="D44" s="335"/>
      <c r="E44" s="102">
        <v>45.301529999999985</v>
      </c>
      <c r="F44" s="103">
        <v>47.223536740483894</v>
      </c>
      <c r="G44" s="98">
        <f t="shared" si="4"/>
        <v>4.2426971903242849E-2</v>
      </c>
      <c r="H44" s="297">
        <v>180.11174199999996</v>
      </c>
      <c r="I44" s="103">
        <v>179.19025189048381</v>
      </c>
      <c r="J44" s="98">
        <f t="shared" si="5"/>
        <v>-5.1162134088745814E-3</v>
      </c>
      <c r="K44" s="9"/>
      <c r="Q44" s="179"/>
      <c r="R44" s="179"/>
      <c r="S44" s="179"/>
    </row>
    <row r="45" spans="2:19" s="1" customFormat="1">
      <c r="B45" s="8"/>
      <c r="C45" s="338" t="s">
        <v>67</v>
      </c>
      <c r="D45" s="339"/>
      <c r="E45" s="234">
        <f>SUM(E46:E47)</f>
        <v>228.06438978013924</v>
      </c>
      <c r="F45" s="235">
        <f>SUM(F46:F47)</f>
        <v>225.688972434509</v>
      </c>
      <c r="G45" s="236">
        <f t="shared" si="4"/>
        <v>-1.0415555659172404E-2</v>
      </c>
      <c r="H45" s="292">
        <f>SUM(H46:H47)</f>
        <v>877.76797738059463</v>
      </c>
      <c r="I45" s="235">
        <f>SUM(I46:I47)</f>
        <v>862.60185336861377</v>
      </c>
      <c r="J45" s="236">
        <f t="shared" si="5"/>
        <v>-1.727805570811447E-2</v>
      </c>
      <c r="K45" s="9"/>
    </row>
    <row r="46" spans="2:19" s="1" customFormat="1">
      <c r="B46" s="8"/>
      <c r="C46" s="281" t="s">
        <v>0</v>
      </c>
      <c r="D46" s="107" t="s">
        <v>81</v>
      </c>
      <c r="E46" s="102">
        <v>46.72313698</v>
      </c>
      <c r="F46" s="103">
        <v>46.153394862857084</v>
      </c>
      <c r="G46" s="98">
        <f t="shared" si="4"/>
        <v>-1.2194003955402155E-2</v>
      </c>
      <c r="H46" s="297">
        <v>183.24718589457206</v>
      </c>
      <c r="I46" s="103">
        <v>197.03432398198674</v>
      </c>
      <c r="J46" s="98">
        <f t="shared" si="5"/>
        <v>7.5237925319883825E-2</v>
      </c>
      <c r="K46" s="9"/>
    </row>
    <row r="47" spans="2:19" s="1" customFormat="1" ht="13.5" thickBot="1">
      <c r="B47" s="8"/>
      <c r="C47" s="343" t="s">
        <v>80</v>
      </c>
      <c r="D47" s="344"/>
      <c r="E47" s="104">
        <v>181.34125280013924</v>
      </c>
      <c r="F47" s="105">
        <v>179.53557757165191</v>
      </c>
      <c r="G47" s="99">
        <f t="shared" si="4"/>
        <v>-9.9573329322777404E-3</v>
      </c>
      <c r="H47" s="298">
        <v>694.52079148602263</v>
      </c>
      <c r="I47" s="105">
        <v>665.56752938662703</v>
      </c>
      <c r="J47" s="99">
        <f t="shared" si="5"/>
        <v>-4.168811424269403E-2</v>
      </c>
      <c r="K47" s="9"/>
    </row>
    <row r="48" spans="2:19" s="1" customFormat="1" ht="14.25" thickTop="1" thickBot="1">
      <c r="B48" s="8"/>
      <c r="C48" s="340" t="s">
        <v>74</v>
      </c>
      <c r="D48" s="341"/>
      <c r="E48" s="237">
        <f>SUM(E41,E45)</f>
        <v>4574.9494378801392</v>
      </c>
      <c r="F48" s="238">
        <f>SUM(F41,F45)</f>
        <v>4701.8535923855889</v>
      </c>
      <c r="G48" s="239">
        <f t="shared" si="4"/>
        <v>2.773891957246466E-2</v>
      </c>
      <c r="H48" s="295">
        <f>SUM(H41,H45)</f>
        <v>18118.558307043095</v>
      </c>
      <c r="I48" s="238">
        <f>SUM(I41,I45)</f>
        <v>18951.100017227625</v>
      </c>
      <c r="J48" s="239">
        <f t="shared" si="5"/>
        <v>4.594966641804521E-2</v>
      </c>
      <c r="K48" s="9"/>
    </row>
    <row r="49" spans="2:22" s="1" customFormat="1">
      <c r="B49" s="8"/>
      <c r="C49" s="262" t="s">
        <v>115</v>
      </c>
      <c r="D49" s="95"/>
      <c r="E49" s="96"/>
      <c r="F49" s="96"/>
      <c r="G49" s="111"/>
      <c r="H49" s="9"/>
      <c r="I49" s="9"/>
      <c r="J49" s="9"/>
      <c r="K49" s="9"/>
    </row>
    <row r="50" spans="2:22" s="1" customFormat="1">
      <c r="B50" s="8"/>
      <c r="C50" s="95"/>
      <c r="D50" s="95"/>
      <c r="E50" s="96"/>
      <c r="F50" s="96"/>
      <c r="G50" s="111"/>
      <c r="H50" s="9"/>
      <c r="I50" s="9"/>
      <c r="J50" s="9"/>
      <c r="K50" s="9"/>
    </row>
    <row r="51" spans="2:22" s="1" customFormat="1">
      <c r="B51" s="8"/>
      <c r="C51" s="10" t="s">
        <v>87</v>
      </c>
      <c r="H51" s="9"/>
      <c r="I51" s="9"/>
      <c r="J51" s="9"/>
      <c r="K51" s="9"/>
    </row>
    <row r="52" spans="2:22" s="1" customFormat="1">
      <c r="B52" s="8"/>
      <c r="C52" s="10" t="s">
        <v>116</v>
      </c>
      <c r="H52" s="9"/>
      <c r="I52" s="9"/>
      <c r="J52" s="9"/>
      <c r="K52" s="9"/>
    </row>
    <row r="53" spans="2:22" s="1" customFormat="1" ht="13.5" thickBot="1">
      <c r="B53" s="8"/>
      <c r="C53" s="10"/>
      <c r="H53" s="9"/>
      <c r="I53" s="9"/>
      <c r="J53" s="9"/>
      <c r="K53" s="9"/>
      <c r="L53" s="330"/>
      <c r="M53" s="330"/>
    </row>
    <row r="54" spans="2:22" s="1" customFormat="1" ht="12.75" customHeight="1">
      <c r="B54" s="8"/>
      <c r="C54" s="94"/>
      <c r="D54" s="108"/>
      <c r="E54" s="336" t="s">
        <v>118</v>
      </c>
      <c r="F54" s="337"/>
      <c r="G54" s="347" t="s">
        <v>77</v>
      </c>
      <c r="H54" s="349" t="s">
        <v>119</v>
      </c>
      <c r="I54" s="350"/>
      <c r="J54" s="347" t="s">
        <v>77</v>
      </c>
      <c r="K54" s="9"/>
      <c r="L54" s="330"/>
      <c r="M54" s="330"/>
    </row>
    <row r="55" spans="2:22" s="1" customFormat="1" ht="12.75" customHeight="1">
      <c r="B55" s="8"/>
      <c r="C55" s="106" t="s">
        <v>78</v>
      </c>
      <c r="D55" s="107"/>
      <c r="E55" s="100">
        <v>2018</v>
      </c>
      <c r="F55" s="101">
        <v>2019</v>
      </c>
      <c r="G55" s="348"/>
      <c r="H55" s="296">
        <v>2018</v>
      </c>
      <c r="I55" s="101">
        <v>2019</v>
      </c>
      <c r="J55" s="348"/>
      <c r="K55" s="9"/>
      <c r="L55" s="330"/>
      <c r="M55" s="330"/>
    </row>
    <row r="56" spans="2:22" s="1" customFormat="1">
      <c r="B56" s="8"/>
      <c r="C56" s="338" t="s">
        <v>71</v>
      </c>
      <c r="D56" s="339"/>
      <c r="E56" s="234">
        <f>SUM(E57:E60)</f>
        <v>4346.8850480999999</v>
      </c>
      <c r="F56" s="235">
        <f>SUM(F57:F60)</f>
        <v>4476.1646199510797</v>
      </c>
      <c r="G56" s="236">
        <f>((F56/E56)-1)</f>
        <v>2.974073857959203E-2</v>
      </c>
      <c r="H56" s="292">
        <f>SUM(H57:H60)</f>
        <v>17240.790329662501</v>
      </c>
      <c r="I56" s="235">
        <f>SUM(I57:I60)</f>
        <v>18088.498163859014</v>
      </c>
      <c r="J56" s="236">
        <f>((I56/H56)-1)</f>
        <v>4.9168734030599959E-2</v>
      </c>
      <c r="K56" s="9"/>
    </row>
    <row r="57" spans="2:22" s="1" customFormat="1" ht="25.5">
      <c r="B57" s="8"/>
      <c r="C57" s="333" t="s">
        <v>82</v>
      </c>
      <c r="D57" s="331" t="s">
        <v>83</v>
      </c>
      <c r="E57" s="113">
        <v>184.52830696500001</v>
      </c>
      <c r="F57" s="114">
        <v>224.65667044</v>
      </c>
      <c r="G57" s="115">
        <f t="shared" ref="G57:G64" si="6">((F57/E57)-1)</f>
        <v>0.21746454045455055</v>
      </c>
      <c r="H57" s="299">
        <v>657.53755664749997</v>
      </c>
      <c r="I57" s="114">
        <v>799.0621361625</v>
      </c>
      <c r="J57" s="115">
        <f t="shared" ref="J57:J64" si="7">((I57/H57)-1)</f>
        <v>0.2152342145087085</v>
      </c>
      <c r="K57" s="9"/>
      <c r="L57" s="330"/>
      <c r="Q57" s="179"/>
      <c r="R57" s="179"/>
      <c r="S57" s="179">
        <v>2018</v>
      </c>
      <c r="T57" s="179">
        <v>2019</v>
      </c>
      <c r="U57" s="179"/>
      <c r="V57" s="179"/>
    </row>
    <row r="58" spans="2:22" s="1" customFormat="1">
      <c r="B58" s="8"/>
      <c r="C58" s="333"/>
      <c r="D58" s="107" t="s">
        <v>41</v>
      </c>
      <c r="E58" s="102">
        <v>127.83187759999998</v>
      </c>
      <c r="F58" s="103">
        <v>175.42906412750006</v>
      </c>
      <c r="G58" s="110">
        <f t="shared" si="6"/>
        <v>0.37234207477134063</v>
      </c>
      <c r="H58" s="297">
        <v>473.0077878175</v>
      </c>
      <c r="I58" s="103">
        <v>646.46731899749989</v>
      </c>
      <c r="J58" s="110">
        <f t="shared" si="7"/>
        <v>0.36671601535432985</v>
      </c>
      <c r="K58" s="9"/>
      <c r="L58" s="330"/>
      <c r="Q58" s="342" t="s">
        <v>84</v>
      </c>
      <c r="R58" s="179" t="s">
        <v>69</v>
      </c>
      <c r="S58" s="180">
        <f>SUM(E60,E63)</f>
        <v>3020.7159079450007</v>
      </c>
      <c r="T58" s="180">
        <f>SUM(F60,F63)</f>
        <v>3034.3602459406511</v>
      </c>
      <c r="U58" s="181">
        <f t="shared" ref="U58:U60" si="8">S58/S$63</f>
        <v>0.66027306945378783</v>
      </c>
      <c r="V58" s="181">
        <f t="shared" ref="V58:V60" si="9">T58/T$63</f>
        <v>0.64535404736009694</v>
      </c>
    </row>
    <row r="59" spans="2:22" s="1" customFormat="1">
      <c r="B59" s="8"/>
      <c r="C59" s="333" t="s">
        <v>84</v>
      </c>
      <c r="D59" s="112" t="s">
        <v>85</v>
      </c>
      <c r="E59" s="102">
        <f>SUM(E27:E29)-E57</f>
        <v>1086.3714229399991</v>
      </c>
      <c r="F59" s="103">
        <f>SUM(F27:F29)-F57</f>
        <v>1112.8106657597991</v>
      </c>
      <c r="G59" s="110">
        <f t="shared" si="6"/>
        <v>2.433720388948446E-2</v>
      </c>
      <c r="H59" s="297">
        <f>SUM(H27:H29)-H57</f>
        <v>4757.5866103349981</v>
      </c>
      <c r="I59" s="103">
        <f>SUM(I27:I29)-I57</f>
        <v>5352.5096042128589</v>
      </c>
      <c r="J59" s="110">
        <f t="shared" si="7"/>
        <v>0.12504722301544602</v>
      </c>
      <c r="K59" s="9"/>
      <c r="Q59" s="342"/>
      <c r="R59" s="179" t="s">
        <v>68</v>
      </c>
      <c r="S59" s="180">
        <f>SUM(E59,E62)</f>
        <v>1241.8733453701384</v>
      </c>
      <c r="T59" s="180">
        <f>SUM(F59,F62)</f>
        <v>1267.4076118774376</v>
      </c>
      <c r="U59" s="181">
        <f t="shared" si="8"/>
        <v>0.27145072579109775</v>
      </c>
      <c r="V59" s="181">
        <f t="shared" si="9"/>
        <v>0.26955488659407417</v>
      </c>
    </row>
    <row r="60" spans="2:22" s="1" customFormat="1">
      <c r="B60" s="8"/>
      <c r="C60" s="333"/>
      <c r="D60" s="107" t="s">
        <v>41</v>
      </c>
      <c r="E60" s="102">
        <f>E26-E58</f>
        <v>2948.1534405950006</v>
      </c>
      <c r="F60" s="103">
        <f>F26-F58</f>
        <v>2963.2682196237811</v>
      </c>
      <c r="G60" s="98">
        <f t="shared" si="6"/>
        <v>5.1268630800065385E-3</v>
      </c>
      <c r="H60" s="297">
        <f>H26-H58</f>
        <v>11352.658374862502</v>
      </c>
      <c r="I60" s="103">
        <f>I26-I58</f>
        <v>11290.459104486155</v>
      </c>
      <c r="J60" s="98">
        <f t="shared" si="7"/>
        <v>-5.478828686862447E-3</v>
      </c>
      <c r="K60" s="9"/>
      <c r="Q60" s="342" t="s">
        <v>82</v>
      </c>
      <c r="R60" s="179" t="s">
        <v>69</v>
      </c>
      <c r="S60" s="180">
        <f>E58</f>
        <v>127.83187759999998</v>
      </c>
      <c r="T60" s="180">
        <f>F58</f>
        <v>175.42906412750006</v>
      </c>
      <c r="U60" s="181">
        <f t="shared" si="8"/>
        <v>2.7941702817863821E-2</v>
      </c>
      <c r="V60" s="181">
        <f t="shared" si="9"/>
        <v>3.7310618180795431E-2</v>
      </c>
    </row>
    <row r="61" spans="2:22" s="1" customFormat="1">
      <c r="B61" s="8"/>
      <c r="C61" s="338" t="s">
        <v>67</v>
      </c>
      <c r="D61" s="339"/>
      <c r="E61" s="234">
        <f>SUM(E62:E63)</f>
        <v>228.06438978013927</v>
      </c>
      <c r="F61" s="235">
        <f>SUM(F62:F63)</f>
        <v>225.6889724345086</v>
      </c>
      <c r="G61" s="236">
        <f t="shared" si="6"/>
        <v>-1.0415555659174291E-2</v>
      </c>
      <c r="H61" s="292">
        <f>SUM(H62:H63)</f>
        <v>877.76797738059486</v>
      </c>
      <c r="I61" s="235">
        <f>SUM(I62:I63)</f>
        <v>862.60185336861332</v>
      </c>
      <c r="J61" s="236">
        <f t="shared" si="7"/>
        <v>-1.7278055708115247E-2</v>
      </c>
      <c r="K61" s="9"/>
      <c r="Q61" s="342"/>
      <c r="R61" s="179" t="s">
        <v>96</v>
      </c>
      <c r="S61" s="180">
        <f>E57</f>
        <v>184.52830696500001</v>
      </c>
      <c r="T61" s="180">
        <f>F57</f>
        <v>224.65667044</v>
      </c>
      <c r="U61" s="181">
        <f>S61/S$63</f>
        <v>4.0334501937250598E-2</v>
      </c>
      <c r="V61" s="181">
        <f>T61/T$63</f>
        <v>4.7780447865033479E-2</v>
      </c>
    </row>
    <row r="62" spans="2:22" s="1" customFormat="1">
      <c r="B62" s="8"/>
      <c r="C62" s="333" t="s">
        <v>84</v>
      </c>
      <c r="D62" s="112" t="s">
        <v>85</v>
      </c>
      <c r="E62" s="102">
        <f>E32</f>
        <v>155.50192243013925</v>
      </c>
      <c r="F62" s="103">
        <f>F32</f>
        <v>154.5969461176384</v>
      </c>
      <c r="G62" s="98">
        <f t="shared" si="6"/>
        <v>-5.8197114116541604E-3</v>
      </c>
      <c r="H62" s="297">
        <f>H32</f>
        <v>592.98604535247023</v>
      </c>
      <c r="I62" s="103">
        <f>I32</f>
        <v>586.70711107753652</v>
      </c>
      <c r="J62" s="98">
        <f t="shared" si="7"/>
        <v>-1.0588671224466162E-2</v>
      </c>
      <c r="K62" s="9"/>
      <c r="Q62" s="179"/>
      <c r="R62" s="179"/>
      <c r="S62" s="179"/>
      <c r="T62" s="179"/>
      <c r="U62" s="179"/>
      <c r="V62" s="179"/>
    </row>
    <row r="63" spans="2:22" s="1" customFormat="1" ht="13.5" thickBot="1">
      <c r="B63" s="8"/>
      <c r="C63" s="333"/>
      <c r="D63" s="107" t="s">
        <v>41</v>
      </c>
      <c r="E63" s="104">
        <f>E31</f>
        <v>72.562467350000006</v>
      </c>
      <c r="F63" s="105">
        <f>F31</f>
        <v>71.092026316870204</v>
      </c>
      <c r="G63" s="99">
        <f t="shared" si="6"/>
        <v>-2.0264485026911139E-2</v>
      </c>
      <c r="H63" s="298">
        <f>H31</f>
        <v>284.78193202812463</v>
      </c>
      <c r="I63" s="105">
        <f>I31</f>
        <v>275.89474229107674</v>
      </c>
      <c r="J63" s="99">
        <f t="shared" si="7"/>
        <v>-3.1206999944681235E-2</v>
      </c>
      <c r="K63" s="9"/>
      <c r="Q63" s="179"/>
      <c r="R63" s="179"/>
      <c r="S63" s="180">
        <f>SUM(S58:S61)</f>
        <v>4574.9494378801392</v>
      </c>
      <c r="T63" s="180">
        <f>SUM(T58:T61)</f>
        <v>4701.8535923855889</v>
      </c>
      <c r="U63" s="179"/>
      <c r="V63" s="179"/>
    </row>
    <row r="64" spans="2:22" s="1" customFormat="1" ht="14.25" thickTop="1" thickBot="1">
      <c r="B64" s="8"/>
      <c r="C64" s="340" t="s">
        <v>74</v>
      </c>
      <c r="D64" s="341"/>
      <c r="E64" s="237">
        <f>SUM(E56,E61)</f>
        <v>4574.9494378801392</v>
      </c>
      <c r="F64" s="238">
        <f>SUM(F56,F61)</f>
        <v>4701.8535923855879</v>
      </c>
      <c r="G64" s="239">
        <f t="shared" si="6"/>
        <v>2.7738919572464438E-2</v>
      </c>
      <c r="H64" s="295">
        <f>SUM(H56,H61)</f>
        <v>18118.558307043095</v>
      </c>
      <c r="I64" s="238">
        <f>SUM(I56,I61)</f>
        <v>18951.100017227629</v>
      </c>
      <c r="J64" s="239">
        <f t="shared" si="7"/>
        <v>4.594966641804521E-2</v>
      </c>
      <c r="K64" s="9"/>
      <c r="Q64" s="179"/>
      <c r="R64" s="179"/>
      <c r="S64" s="179"/>
      <c r="T64" s="179"/>
      <c r="U64" s="179"/>
      <c r="V64" s="179"/>
    </row>
    <row r="65" spans="2:11" s="1" customFormat="1">
      <c r="B65" s="8"/>
      <c r="C65" s="10"/>
      <c r="H65" s="9"/>
      <c r="I65" s="9"/>
      <c r="J65" s="9"/>
      <c r="K65" s="9"/>
    </row>
    <row r="66" spans="2:11" s="1" customFormat="1">
      <c r="B66" s="8"/>
      <c r="C66" s="10"/>
      <c r="H66" s="9"/>
      <c r="I66" s="9"/>
      <c r="J66" s="9"/>
      <c r="K66" s="9"/>
    </row>
    <row r="67" spans="2:11" s="1" customFormat="1">
      <c r="B67" s="8"/>
      <c r="C67" s="10"/>
      <c r="H67" s="9"/>
      <c r="I67" s="9"/>
      <c r="J67" s="9"/>
      <c r="K67" s="9"/>
    </row>
    <row r="68" spans="2:11" s="1" customFormat="1">
      <c r="B68" s="8"/>
      <c r="C68" s="10"/>
      <c r="H68" s="9"/>
      <c r="I68" s="9"/>
      <c r="J68" s="9"/>
      <c r="K68" s="9"/>
    </row>
    <row r="69" spans="2:11" s="1" customFormat="1">
      <c r="B69" s="8"/>
      <c r="C69" s="10"/>
      <c r="H69" s="9"/>
      <c r="I69" s="9"/>
      <c r="J69" s="9"/>
      <c r="K69" s="9"/>
    </row>
    <row r="70" spans="2:11" s="1" customFormat="1">
      <c r="B70" s="8"/>
      <c r="C70" s="10"/>
      <c r="H70" s="9"/>
      <c r="I70" s="9"/>
      <c r="J70" s="9"/>
      <c r="K70" s="9"/>
    </row>
    <row r="71" spans="2:11" s="1" customFormat="1">
      <c r="B71" s="8"/>
      <c r="C71" s="10"/>
      <c r="H71" s="9"/>
      <c r="I71" s="9"/>
      <c r="J71" s="9"/>
      <c r="K71" s="9"/>
    </row>
    <row r="72" spans="2:11" s="1" customFormat="1">
      <c r="B72" s="8"/>
      <c r="C72" s="10"/>
      <c r="H72" s="9"/>
      <c r="I72" s="9"/>
      <c r="J72" s="9"/>
      <c r="K72" s="9"/>
    </row>
    <row r="73" spans="2:11" s="1" customFormat="1">
      <c r="B73" s="8"/>
      <c r="C73" s="10"/>
      <c r="H73" s="9"/>
      <c r="I73" s="9"/>
      <c r="J73" s="9"/>
      <c r="K73" s="9"/>
    </row>
    <row r="74" spans="2:11" s="1" customFormat="1">
      <c r="B74" s="8"/>
      <c r="C74" s="10"/>
      <c r="H74" s="9"/>
      <c r="I74" s="9"/>
      <c r="J74" s="9"/>
      <c r="K74" s="9"/>
    </row>
    <row r="75" spans="2:11" s="1" customFormat="1">
      <c r="B75" s="8"/>
      <c r="C75" s="10"/>
      <c r="H75" s="9"/>
      <c r="I75" s="9"/>
      <c r="J75" s="9"/>
      <c r="K75" s="9"/>
    </row>
    <row r="76" spans="2:11" s="1" customFormat="1">
      <c r="B76" s="8"/>
      <c r="C76" s="10"/>
      <c r="H76" s="9"/>
      <c r="I76" s="9"/>
      <c r="J76" s="9"/>
      <c r="K76" s="9"/>
    </row>
    <row r="77" spans="2:11" s="1" customFormat="1">
      <c r="B77" s="8"/>
      <c r="C77" s="10"/>
      <c r="H77" s="9"/>
      <c r="I77" s="9"/>
      <c r="J77" s="9"/>
      <c r="K77" s="9"/>
    </row>
    <row r="78" spans="2:11" s="1" customFormat="1">
      <c r="B78" s="8"/>
      <c r="C78" s="10"/>
      <c r="H78" s="9"/>
      <c r="I78" s="9"/>
      <c r="J78" s="9"/>
      <c r="K78" s="9"/>
    </row>
    <row r="79" spans="2:11" s="1" customFormat="1">
      <c r="B79" s="8"/>
      <c r="C79" s="10"/>
      <c r="H79" s="9"/>
      <c r="I79" s="9"/>
      <c r="J79" s="9"/>
      <c r="K79" s="9"/>
    </row>
    <row r="80" spans="2:11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95"/>
      <c r="D82" s="95"/>
      <c r="E82" s="96"/>
      <c r="F82" s="96"/>
      <c r="G82" s="111"/>
      <c r="H82" s="9"/>
      <c r="I82" s="9"/>
      <c r="J82" s="9"/>
      <c r="K82" s="9"/>
    </row>
  </sheetData>
  <mergeCells count="29">
    <mergeCell ref="G39:G40"/>
    <mergeCell ref="G54:G55"/>
    <mergeCell ref="H23:I23"/>
    <mergeCell ref="H39:I39"/>
    <mergeCell ref="J39:J40"/>
    <mergeCell ref="H54:I54"/>
    <mergeCell ref="J54:J55"/>
    <mergeCell ref="Q11:Q12"/>
    <mergeCell ref="Q13:Q15"/>
    <mergeCell ref="Q58:Q59"/>
    <mergeCell ref="Q60:Q61"/>
    <mergeCell ref="C64:D64"/>
    <mergeCell ref="C59:C60"/>
    <mergeCell ref="C62:C63"/>
    <mergeCell ref="C47:D47"/>
    <mergeCell ref="C41:D41"/>
    <mergeCell ref="C45:D45"/>
    <mergeCell ref="C48:D48"/>
    <mergeCell ref="E23:F23"/>
    <mergeCell ref="C56:D56"/>
    <mergeCell ref="C57:C58"/>
    <mergeCell ref="C61:D61"/>
    <mergeCell ref="E54:F54"/>
    <mergeCell ref="C42:C43"/>
    <mergeCell ref="C44:D44"/>
    <mergeCell ref="E39:F39"/>
    <mergeCell ref="C25:D25"/>
    <mergeCell ref="C30:D30"/>
    <mergeCell ref="C33:D33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54" zoomScale="110" zoomScaleNormal="100" zoomScaleSheetLayoutView="110" workbookViewId="0">
      <selection activeCell="G76" sqref="G76:H76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6.85546875" style="20" customWidth="1"/>
    <col min="11" max="11" width="6.85546875" style="58" customWidth="1"/>
    <col min="12" max="12" width="27.5703125" style="58" customWidth="1"/>
    <col min="13" max="13" width="21.85546875" style="59" customWidth="1"/>
    <col min="14" max="21" width="11.42578125" style="59"/>
    <col min="22" max="25" width="11.42578125" style="61"/>
    <col min="26" max="28" width="11.42578125" style="19"/>
  </cols>
  <sheetData>
    <row r="1" spans="2:28">
      <c r="N1" s="60">
        <v>3066.3426032056236</v>
      </c>
      <c r="O1" s="60"/>
      <c r="P1" s="60"/>
      <c r="Q1" s="60"/>
      <c r="R1" s="60"/>
      <c r="S1" s="60"/>
      <c r="T1" s="60"/>
      <c r="U1" s="60"/>
    </row>
    <row r="2" spans="2:28" ht="15">
      <c r="B2" s="21" t="s">
        <v>89</v>
      </c>
      <c r="D2" s="3"/>
      <c r="E2" s="21"/>
      <c r="F2" s="21"/>
      <c r="G2" s="21"/>
      <c r="H2" s="21"/>
      <c r="I2" s="21"/>
      <c r="J2" s="21"/>
      <c r="K2" s="62"/>
      <c r="L2" s="63"/>
      <c r="M2" s="64"/>
      <c r="N2" s="65">
        <v>1230.4754866556138</v>
      </c>
      <c r="O2" s="65"/>
      <c r="P2" s="65"/>
      <c r="Q2" s="65"/>
      <c r="R2" s="60"/>
      <c r="S2" s="60"/>
      <c r="T2" s="60"/>
      <c r="U2" s="60"/>
      <c r="V2" s="58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6"/>
      <c r="L3" s="67"/>
      <c r="M3" s="68"/>
      <c r="N3" s="65">
        <v>117.97097317393826</v>
      </c>
      <c r="O3" s="65"/>
      <c r="P3" s="65"/>
      <c r="Q3" s="65"/>
      <c r="R3" s="60"/>
      <c r="S3" s="60"/>
      <c r="T3" s="60"/>
      <c r="U3" s="60"/>
      <c r="V3" s="58"/>
    </row>
    <row r="4" spans="2:28" ht="15">
      <c r="B4" s="23" t="s">
        <v>93</v>
      </c>
      <c r="D4" s="3"/>
      <c r="E4" s="23"/>
      <c r="F4" s="23"/>
      <c r="G4" s="23"/>
      <c r="H4" s="23"/>
      <c r="I4" s="23"/>
      <c r="J4" s="23"/>
      <c r="K4" s="69"/>
      <c r="L4" s="70"/>
      <c r="M4" s="71"/>
      <c r="N4" s="65">
        <v>0.26741999999999999</v>
      </c>
      <c r="O4" s="65"/>
      <c r="P4" s="65"/>
      <c r="Q4" s="65"/>
      <c r="R4" s="60"/>
      <c r="S4" s="60"/>
      <c r="T4" s="60"/>
      <c r="U4" s="60"/>
      <c r="V4" s="58"/>
    </row>
    <row r="5" spans="2:28">
      <c r="N5" s="60">
        <v>87.475207379999986</v>
      </c>
      <c r="O5" s="60"/>
      <c r="P5" s="60"/>
      <c r="Q5" s="60"/>
      <c r="R5" s="60"/>
      <c r="S5" s="60"/>
      <c r="T5" s="60"/>
      <c r="U5" s="60"/>
    </row>
    <row r="6" spans="2:28">
      <c r="C6" s="10"/>
      <c r="N6" s="60">
        <v>59.658878850000001</v>
      </c>
      <c r="O6" s="60"/>
      <c r="P6" s="60"/>
      <c r="Q6" s="60"/>
      <c r="R6" s="60"/>
      <c r="S6" s="60"/>
      <c r="T6" s="60"/>
      <c r="U6" s="60"/>
    </row>
    <row r="7" spans="2:28">
      <c r="C7" s="10"/>
      <c r="N7" s="60">
        <v>34.086593865910203</v>
      </c>
      <c r="O7" s="60"/>
      <c r="P7" s="60"/>
      <c r="Q7" s="60"/>
      <c r="R7" s="60"/>
      <c r="S7" s="60"/>
      <c r="T7" s="60"/>
      <c r="U7" s="60"/>
    </row>
    <row r="8" spans="2:28" ht="19.5" customHeight="1">
      <c r="B8" s="20"/>
      <c r="C8" s="25"/>
      <c r="D8" s="42"/>
      <c r="E8" s="43"/>
      <c r="M8" s="72" t="s">
        <v>1</v>
      </c>
      <c r="N8" s="73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4"/>
      <c r="D9" s="45"/>
      <c r="E9" s="45"/>
      <c r="M9" s="59" t="s">
        <v>91</v>
      </c>
      <c r="N9" s="74">
        <f>E28</f>
        <v>3209.7893100681513</v>
      </c>
      <c r="O9" s="74"/>
      <c r="P9" s="74"/>
      <c r="Q9" s="74"/>
      <c r="R9" s="74"/>
      <c r="S9" s="74"/>
      <c r="T9" s="75"/>
      <c r="U9" s="75"/>
      <c r="V9" s="75"/>
      <c r="W9" s="75"/>
      <c r="X9" s="75"/>
      <c r="Y9" s="75"/>
      <c r="Z9" s="20"/>
      <c r="AA9" s="20"/>
      <c r="AB9" s="20"/>
    </row>
    <row r="10" spans="2:28">
      <c r="B10" s="20"/>
      <c r="C10" s="44"/>
      <c r="D10" s="45"/>
      <c r="E10" s="45"/>
      <c r="M10" s="59" t="s">
        <v>2</v>
      </c>
      <c r="N10" s="74">
        <f t="shared" ref="N10:N15" si="0">E29</f>
        <v>1139.6616902442129</v>
      </c>
      <c r="O10" s="74"/>
      <c r="P10" s="74"/>
      <c r="Q10" s="74"/>
      <c r="R10" s="74"/>
      <c r="S10" s="74"/>
      <c r="T10" s="75"/>
      <c r="U10" s="75"/>
      <c r="V10" s="75"/>
      <c r="W10" s="75"/>
      <c r="X10" s="75"/>
      <c r="Y10" s="75"/>
      <c r="Z10" s="20"/>
      <c r="AA10" s="20"/>
      <c r="AB10" s="20"/>
    </row>
    <row r="11" spans="2:28">
      <c r="B11" s="20"/>
      <c r="C11" s="44"/>
      <c r="D11" s="45"/>
      <c r="E11" s="45"/>
      <c r="M11" s="59" t="s">
        <v>90</v>
      </c>
      <c r="N11" s="74">
        <f t="shared" si="0"/>
        <v>109.21222510795728</v>
      </c>
      <c r="O11" s="74"/>
      <c r="P11" s="74"/>
      <c r="Q11" s="74"/>
      <c r="R11" s="74"/>
      <c r="S11" s="74"/>
      <c r="T11" s="75"/>
      <c r="U11" s="75"/>
      <c r="V11" s="75"/>
      <c r="W11" s="75"/>
      <c r="X11" s="75"/>
      <c r="Y11" s="75"/>
      <c r="Z11" s="20"/>
      <c r="AA11" s="20"/>
      <c r="AB11" s="20"/>
    </row>
    <row r="12" spans="2:28">
      <c r="B12" s="20"/>
      <c r="C12" s="44"/>
      <c r="D12" s="45"/>
      <c r="E12" s="45"/>
      <c r="J12" s="24"/>
      <c r="K12" s="61"/>
      <c r="M12" s="59" t="s">
        <v>6</v>
      </c>
      <c r="N12" s="74">
        <f t="shared" si="0"/>
        <v>35.975791800268311</v>
      </c>
      <c r="O12" s="74"/>
      <c r="P12" s="74"/>
      <c r="Q12" s="74"/>
      <c r="R12" s="74"/>
      <c r="S12" s="74"/>
      <c r="T12" s="75"/>
      <c r="U12" s="75"/>
      <c r="V12" s="75"/>
      <c r="W12" s="75"/>
      <c r="X12" s="75"/>
      <c r="Y12" s="75"/>
      <c r="Z12" s="20"/>
      <c r="AA12" s="20"/>
      <c r="AB12" s="20"/>
    </row>
    <row r="13" spans="2:28">
      <c r="B13" s="20"/>
      <c r="C13" s="44"/>
      <c r="D13" s="45"/>
      <c r="E13" s="45"/>
      <c r="M13" s="59" t="s">
        <v>14</v>
      </c>
      <c r="N13" s="74">
        <f t="shared" si="0"/>
        <v>149.65435619500005</v>
      </c>
      <c r="O13" s="74"/>
      <c r="P13" s="74"/>
      <c r="Q13" s="74"/>
      <c r="R13" s="74"/>
      <c r="S13" s="74"/>
      <c r="T13" s="75"/>
      <c r="U13" s="75"/>
      <c r="V13" s="75"/>
      <c r="W13" s="75"/>
      <c r="X13" s="75"/>
      <c r="Y13" s="75"/>
      <c r="Z13" s="20"/>
      <c r="AA13" s="20"/>
      <c r="AB13" s="20"/>
    </row>
    <row r="14" spans="2:28">
      <c r="B14" s="20"/>
      <c r="C14" s="44"/>
      <c r="D14" s="45"/>
      <c r="E14" s="45"/>
      <c r="M14" s="59" t="s">
        <v>5</v>
      </c>
      <c r="N14" s="74">
        <f t="shared" si="0"/>
        <v>57.145218970000002</v>
      </c>
      <c r="O14" s="74"/>
      <c r="P14" s="74"/>
      <c r="Q14" s="74"/>
      <c r="R14" s="74"/>
      <c r="S14" s="74"/>
      <c r="T14" s="75"/>
      <c r="U14" s="75"/>
      <c r="V14" s="75"/>
      <c r="W14" s="75"/>
      <c r="X14" s="75"/>
      <c r="Y14" s="75"/>
      <c r="Z14" s="20"/>
      <c r="AA14" s="20"/>
      <c r="AB14" s="20"/>
    </row>
    <row r="15" spans="2:28">
      <c r="B15" s="20"/>
      <c r="C15" s="44"/>
      <c r="D15" s="45"/>
      <c r="E15" s="45"/>
      <c r="M15" s="59" t="s">
        <v>4</v>
      </c>
      <c r="N15" s="74">
        <f t="shared" si="0"/>
        <v>0.41499999999999998</v>
      </c>
      <c r="O15" s="74"/>
      <c r="P15" s="74"/>
      <c r="Q15" s="74"/>
      <c r="R15" s="74"/>
      <c r="S15" s="74"/>
      <c r="T15" s="75"/>
      <c r="U15" s="75"/>
      <c r="V15" s="75"/>
      <c r="W15" s="75"/>
      <c r="X15" s="75"/>
      <c r="Y15" s="75"/>
      <c r="Z15" s="20"/>
      <c r="AA15" s="20"/>
      <c r="AB15" s="20"/>
    </row>
    <row r="16" spans="2:28">
      <c r="C16" s="25"/>
      <c r="D16" s="41"/>
      <c r="E16" s="41"/>
      <c r="M16" s="72" t="s">
        <v>7</v>
      </c>
      <c r="N16" s="76">
        <f>SUBTOTAL(109,N9:N15)</f>
        <v>4701.8535923855898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2:28">
      <c r="C17" s="25"/>
      <c r="D17" s="26"/>
      <c r="E17" s="26"/>
      <c r="F17" s="26"/>
      <c r="G17" s="26"/>
      <c r="H17" s="26"/>
      <c r="I17" s="26"/>
      <c r="N17" s="74"/>
      <c r="O17" s="74"/>
      <c r="P17" s="74"/>
      <c r="Q17" s="74"/>
      <c r="R17" s="74"/>
      <c r="S17" s="74"/>
      <c r="T17" s="75"/>
      <c r="U17" s="75"/>
      <c r="V17" s="75"/>
      <c r="W17" s="75"/>
      <c r="X17" s="86"/>
      <c r="Y17" s="86"/>
    </row>
    <row r="18" spans="2:28">
      <c r="C18" s="25"/>
      <c r="D18" s="26"/>
      <c r="E18" s="26"/>
      <c r="F18" s="26"/>
      <c r="G18" s="26"/>
      <c r="H18" s="26"/>
      <c r="I18" s="26"/>
      <c r="N18" s="87"/>
      <c r="O18" s="87"/>
      <c r="P18" s="74"/>
      <c r="Q18" s="74"/>
      <c r="R18" s="74"/>
      <c r="S18" s="74"/>
      <c r="T18" s="75"/>
      <c r="U18" s="75"/>
      <c r="V18" s="75"/>
      <c r="W18" s="75"/>
      <c r="X18" s="86"/>
      <c r="Y18" s="86"/>
    </row>
    <row r="19" spans="2:28">
      <c r="B19" s="91"/>
      <c r="C19" s="92"/>
      <c r="D19" s="93"/>
      <c r="E19" s="93"/>
      <c r="F19" s="93"/>
      <c r="G19" s="93"/>
      <c r="H19" s="93"/>
      <c r="I19" s="93"/>
      <c r="J19" s="91"/>
      <c r="N19" s="74"/>
      <c r="O19" s="74"/>
      <c r="P19" s="74"/>
      <c r="Q19" s="74"/>
      <c r="R19" s="74"/>
      <c r="S19" s="74"/>
      <c r="T19" s="75"/>
      <c r="U19" s="75"/>
      <c r="V19" s="75"/>
      <c r="W19" s="75"/>
      <c r="X19" s="86"/>
      <c r="Y19" s="86"/>
    </row>
    <row r="20" spans="2:28">
      <c r="B20" s="91"/>
      <c r="C20" s="92"/>
      <c r="D20" s="93"/>
      <c r="E20" s="93"/>
      <c r="F20" s="93"/>
      <c r="G20" s="93"/>
      <c r="H20" s="93"/>
      <c r="I20" s="93"/>
      <c r="J20" s="91"/>
      <c r="N20" s="74"/>
      <c r="O20" s="74"/>
      <c r="P20" s="74"/>
      <c r="Q20" s="74"/>
      <c r="R20" s="74"/>
      <c r="S20" s="74"/>
      <c r="T20" s="75"/>
      <c r="U20" s="75"/>
      <c r="V20" s="75"/>
      <c r="W20" s="75"/>
      <c r="X20" s="86"/>
      <c r="Y20" s="86"/>
    </row>
    <row r="21" spans="2:28">
      <c r="B21" s="91"/>
      <c r="C21" s="92"/>
      <c r="D21" s="93"/>
      <c r="E21" s="93"/>
      <c r="F21" s="93"/>
      <c r="G21" s="93"/>
      <c r="H21" s="93"/>
      <c r="I21" s="93"/>
      <c r="J21" s="91"/>
      <c r="N21" s="74"/>
      <c r="O21" s="74"/>
      <c r="P21" s="74"/>
      <c r="Q21" s="74"/>
      <c r="R21" s="74"/>
      <c r="S21" s="74"/>
      <c r="T21" s="75"/>
      <c r="U21" s="75"/>
      <c r="V21" s="75"/>
      <c r="W21" s="75"/>
      <c r="X21" s="86"/>
      <c r="Y21" s="86"/>
    </row>
    <row r="22" spans="2:28">
      <c r="C22" s="25"/>
      <c r="D22" s="26"/>
      <c r="E22" s="26"/>
      <c r="F22" s="26"/>
      <c r="G22" s="26"/>
      <c r="H22" s="26"/>
      <c r="I22" s="26"/>
      <c r="N22" s="74"/>
      <c r="O22" s="74"/>
      <c r="P22" s="74"/>
      <c r="Q22" s="74"/>
      <c r="R22" s="74"/>
      <c r="S22" s="74"/>
      <c r="T22" s="75"/>
      <c r="U22" s="75"/>
      <c r="V22" s="75"/>
      <c r="W22" s="75"/>
      <c r="X22" s="86"/>
      <c r="Y22" s="86"/>
    </row>
    <row r="23" spans="2:28" s="1" customFormat="1">
      <c r="B23" s="19"/>
      <c r="C23" s="25"/>
      <c r="D23" s="26"/>
      <c r="E23" s="26"/>
      <c r="F23" s="26"/>
      <c r="G23" s="26"/>
      <c r="H23" s="26"/>
      <c r="I23" s="26"/>
      <c r="J23" s="20"/>
      <c r="K23" s="58"/>
      <c r="L23" s="58"/>
      <c r="M23" s="59"/>
      <c r="N23" s="74"/>
      <c r="O23" s="74"/>
      <c r="P23" s="74"/>
      <c r="Q23" s="74"/>
      <c r="R23" s="74"/>
      <c r="S23" s="74"/>
      <c r="T23" s="75"/>
      <c r="U23" s="75"/>
      <c r="V23" s="75"/>
      <c r="W23" s="75"/>
      <c r="X23" s="86"/>
      <c r="Y23" s="86"/>
      <c r="Z23" s="19"/>
      <c r="AA23" s="19"/>
      <c r="AB23" s="19"/>
    </row>
    <row r="24" spans="2:28" s="1" customFormat="1">
      <c r="C24" s="10" t="s">
        <v>92</v>
      </c>
      <c r="D24" s="9"/>
      <c r="E24" s="13"/>
      <c r="F24" s="13"/>
      <c r="G24" s="13"/>
      <c r="H24" s="26"/>
      <c r="I24" s="26"/>
      <c r="J24" s="20"/>
      <c r="K24" s="58"/>
      <c r="L24" s="58"/>
      <c r="M24" s="59"/>
      <c r="N24" s="74"/>
      <c r="O24" s="74"/>
      <c r="P24" s="74"/>
      <c r="Q24" s="74"/>
      <c r="R24" s="74"/>
      <c r="S24" s="74"/>
      <c r="T24" s="75"/>
      <c r="U24" s="75"/>
      <c r="V24" s="75"/>
      <c r="W24" s="75"/>
      <c r="X24" s="86"/>
      <c r="Y24" s="86"/>
      <c r="Z24" s="19"/>
      <c r="AA24" s="19"/>
      <c r="AB24" s="19"/>
    </row>
    <row r="25" spans="2:28" s="1" customFormat="1" ht="13.5" thickBot="1">
      <c r="B25" s="10"/>
      <c r="C25" s="161"/>
      <c r="D25" s="161"/>
      <c r="E25" s="200"/>
      <c r="F25" s="200"/>
      <c r="G25" s="13"/>
      <c r="H25" s="26"/>
      <c r="I25" s="26"/>
      <c r="J25" s="20"/>
      <c r="K25" s="58"/>
      <c r="L25" s="58"/>
      <c r="M25" s="59"/>
      <c r="N25" s="74"/>
      <c r="O25" s="74"/>
      <c r="P25" s="74"/>
      <c r="Q25" s="74"/>
      <c r="R25" s="74"/>
      <c r="S25" s="74"/>
      <c r="T25" s="75"/>
      <c r="U25" s="75"/>
      <c r="V25" s="75"/>
      <c r="W25" s="75"/>
      <c r="X25" s="86"/>
      <c r="Y25" s="86"/>
      <c r="Z25" s="19"/>
      <c r="AA25" s="19"/>
      <c r="AB25" s="19"/>
    </row>
    <row r="26" spans="2:28" s="1" customFormat="1" ht="12.75" customHeight="1">
      <c r="B26" s="19"/>
      <c r="C26" s="216" t="s">
        <v>62</v>
      </c>
      <c r="D26" s="355" t="s">
        <v>118</v>
      </c>
      <c r="E26" s="355"/>
      <c r="F26" s="356" t="s">
        <v>77</v>
      </c>
      <c r="G26" s="361" t="s">
        <v>119</v>
      </c>
      <c r="H26" s="362"/>
      <c r="I26" s="356" t="s">
        <v>77</v>
      </c>
      <c r="J26" s="20"/>
      <c r="K26" s="58"/>
      <c r="L26" s="58"/>
      <c r="M26" s="59"/>
      <c r="N26" s="74">
        <v>2018</v>
      </c>
      <c r="O26" s="74">
        <v>2019</v>
      </c>
      <c r="P26" s="74"/>
      <c r="Q26" s="74"/>
      <c r="R26" s="74"/>
      <c r="S26" s="74"/>
      <c r="T26" s="75"/>
      <c r="U26" s="75"/>
      <c r="V26" s="75"/>
      <c r="W26" s="75"/>
      <c r="X26" s="86"/>
      <c r="Y26" s="86"/>
      <c r="Z26" s="19"/>
      <c r="AA26" s="19"/>
      <c r="AB26" s="19"/>
    </row>
    <row r="27" spans="2:28" s="1" customFormat="1" ht="12" customHeight="1">
      <c r="B27" s="19"/>
      <c r="C27" s="217"/>
      <c r="D27" s="218">
        <v>2018</v>
      </c>
      <c r="E27" s="219">
        <v>2019</v>
      </c>
      <c r="F27" s="357"/>
      <c r="G27" s="317">
        <v>2018</v>
      </c>
      <c r="H27" s="219">
        <v>2019</v>
      </c>
      <c r="I27" s="357"/>
      <c r="J27" s="20"/>
      <c r="K27" s="58"/>
      <c r="L27" s="58"/>
      <c r="M27" s="59" t="s">
        <v>91</v>
      </c>
      <c r="N27" s="74">
        <f t="shared" ref="N27:O29" si="1">D28</f>
        <v>3148.5477855450013</v>
      </c>
      <c r="O27" s="74">
        <f t="shared" si="1"/>
        <v>3209.7893100681513</v>
      </c>
      <c r="P27" s="74"/>
      <c r="Q27" s="74"/>
      <c r="R27" s="74"/>
      <c r="S27" s="74"/>
      <c r="T27" s="75"/>
      <c r="U27" s="75"/>
      <c r="V27" s="75"/>
      <c r="W27" s="75"/>
      <c r="X27" s="86"/>
      <c r="Y27" s="86"/>
      <c r="Z27" s="19"/>
      <c r="AA27" s="19"/>
      <c r="AB27" s="19"/>
    </row>
    <row r="28" spans="2:28" s="1" customFormat="1">
      <c r="C28" s="201" t="s">
        <v>91</v>
      </c>
      <c r="D28" s="202">
        <v>3148.5477855450013</v>
      </c>
      <c r="E28" s="203">
        <v>3209.7893100681513</v>
      </c>
      <c r="F28" s="204">
        <f>+E28/D28-1</f>
        <v>1.9450720997251647E-2</v>
      </c>
      <c r="G28" s="318">
        <v>12110.448094708125</v>
      </c>
      <c r="H28" s="203">
        <v>12212.821165774727</v>
      </c>
      <c r="I28" s="204">
        <f>+H28/G28-1</f>
        <v>8.453285152292267E-3</v>
      </c>
      <c r="J28" s="20"/>
      <c r="K28" s="58"/>
      <c r="L28" s="58"/>
      <c r="M28" s="59" t="s">
        <v>2</v>
      </c>
      <c r="N28" s="74">
        <f t="shared" si="1"/>
        <v>1095.5128207224996</v>
      </c>
      <c r="O28" s="74">
        <f t="shared" si="1"/>
        <v>1139.6616902442129</v>
      </c>
      <c r="P28" s="74"/>
      <c r="Q28" s="74"/>
      <c r="R28" s="74"/>
      <c r="S28" s="74"/>
      <c r="T28" s="75"/>
      <c r="U28" s="75"/>
      <c r="V28" s="75"/>
      <c r="W28" s="75"/>
      <c r="X28" s="86"/>
      <c r="Y28" s="86"/>
      <c r="Z28" s="19"/>
      <c r="AA28" s="19"/>
      <c r="AB28" s="19"/>
    </row>
    <row r="29" spans="2:28" s="1" customFormat="1">
      <c r="C29" s="205" t="s">
        <v>2</v>
      </c>
      <c r="D29" s="206">
        <v>1095.5128207224996</v>
      </c>
      <c r="E29" s="207">
        <v>1139.6616902442129</v>
      </c>
      <c r="F29" s="208">
        <f t="shared" ref="F29:F35" si="2">+E29/D29-1</f>
        <v>4.0299728754061404E-2</v>
      </c>
      <c r="G29" s="319">
        <v>4738.1989787556131</v>
      </c>
      <c r="H29" s="207">
        <v>5374.4035739667133</v>
      </c>
      <c r="I29" s="208">
        <f t="shared" ref="I29:I35" si="3">+H29/G29-1</f>
        <v>0.13427139680364064</v>
      </c>
      <c r="J29" s="20"/>
      <c r="K29" s="58"/>
      <c r="L29" s="58"/>
      <c r="M29" s="59" t="s">
        <v>90</v>
      </c>
      <c r="N29" s="74">
        <f t="shared" si="1"/>
        <v>126.49311764763929</v>
      </c>
      <c r="O29" s="74">
        <f t="shared" si="1"/>
        <v>109.21222510795728</v>
      </c>
      <c r="P29" s="74"/>
      <c r="Q29" s="74"/>
      <c r="R29" s="74"/>
      <c r="S29" s="74"/>
      <c r="T29" s="75"/>
      <c r="U29" s="75"/>
      <c r="V29" s="75"/>
      <c r="W29" s="75"/>
      <c r="X29" s="86"/>
      <c r="Y29" s="86"/>
      <c r="Z29" s="19"/>
      <c r="AA29" s="19"/>
      <c r="AB29" s="19"/>
    </row>
    <row r="30" spans="2:28" s="1" customFormat="1">
      <c r="C30" s="205" t="s">
        <v>3</v>
      </c>
      <c r="D30" s="206">
        <v>126.49311764763929</v>
      </c>
      <c r="E30" s="207">
        <v>109.21222510795728</v>
      </c>
      <c r="F30" s="208">
        <f t="shared" si="2"/>
        <v>-0.13661527884718494</v>
      </c>
      <c r="G30" s="319">
        <v>537.69901293185603</v>
      </c>
      <c r="H30" s="207">
        <v>472.97197739841545</v>
      </c>
      <c r="I30" s="208">
        <f t="shared" si="3"/>
        <v>-0.12037782100530581</v>
      </c>
      <c r="J30" s="20"/>
      <c r="K30" s="58"/>
      <c r="L30" s="58"/>
      <c r="M30" s="59" t="s">
        <v>4</v>
      </c>
      <c r="N30" s="120">
        <f>D34</f>
        <v>0.37295</v>
      </c>
      <c r="O30" s="120">
        <f>E34</f>
        <v>0.41499999999999998</v>
      </c>
      <c r="P30" s="74"/>
      <c r="Q30" s="74"/>
      <c r="R30" s="74"/>
      <c r="S30" s="74"/>
      <c r="T30" s="75"/>
      <c r="U30" s="75"/>
      <c r="V30" s="75"/>
      <c r="W30" s="75"/>
      <c r="X30" s="86"/>
      <c r="Y30" s="86"/>
      <c r="Z30" s="19"/>
      <c r="AA30" s="19"/>
      <c r="AB30" s="19"/>
    </row>
    <row r="31" spans="2:28" s="1" customFormat="1">
      <c r="C31" s="205" t="s">
        <v>6</v>
      </c>
      <c r="D31" s="206">
        <v>30.737770059999999</v>
      </c>
      <c r="E31" s="207">
        <v>35.975791800268311</v>
      </c>
      <c r="F31" s="208">
        <f t="shared" si="2"/>
        <v>0.17040994613609617</v>
      </c>
      <c r="G31" s="319">
        <v>117.5338609075</v>
      </c>
      <c r="H31" s="207">
        <v>152.98883348276831</v>
      </c>
      <c r="I31" s="208">
        <f t="shared" si="3"/>
        <v>0.30165751640858329</v>
      </c>
      <c r="J31" s="20"/>
      <c r="K31" s="58"/>
      <c r="L31" s="58"/>
      <c r="M31" s="59" t="s">
        <v>97</v>
      </c>
      <c r="N31" s="74">
        <f t="shared" ref="N31:O33" si="4">D31</f>
        <v>30.737770059999999</v>
      </c>
      <c r="O31" s="74">
        <f t="shared" si="4"/>
        <v>35.975791800268311</v>
      </c>
      <c r="P31" s="74"/>
      <c r="Q31" s="74"/>
      <c r="R31" s="74"/>
      <c r="S31" s="74"/>
      <c r="T31" s="75"/>
      <c r="U31" s="75"/>
      <c r="V31" s="75"/>
      <c r="W31" s="75"/>
      <c r="X31" s="86"/>
      <c r="Y31" s="86"/>
      <c r="Z31" s="19"/>
      <c r="AA31" s="19"/>
      <c r="AB31" s="19"/>
    </row>
    <row r="32" spans="2:28" s="1" customFormat="1">
      <c r="C32" s="205" t="s">
        <v>14</v>
      </c>
      <c r="D32" s="206">
        <v>115.113408025</v>
      </c>
      <c r="E32" s="207">
        <v>149.65435619500005</v>
      </c>
      <c r="F32" s="208">
        <f t="shared" si="2"/>
        <v>0.30006016468992525</v>
      </c>
      <c r="G32" s="319">
        <v>387.09790401000004</v>
      </c>
      <c r="H32" s="207">
        <v>505.19850844499996</v>
      </c>
      <c r="I32" s="208">
        <f t="shared" si="3"/>
        <v>0.30509233765303212</v>
      </c>
      <c r="J32" s="20"/>
      <c r="K32" s="58"/>
      <c r="L32" s="58"/>
      <c r="M32" s="59" t="s">
        <v>14</v>
      </c>
      <c r="N32" s="74">
        <f t="shared" si="4"/>
        <v>115.113408025</v>
      </c>
      <c r="O32" s="74">
        <f t="shared" si="4"/>
        <v>149.65435619500005</v>
      </c>
      <c r="P32" s="74"/>
      <c r="Q32" s="74"/>
      <c r="R32" s="74"/>
      <c r="S32" s="74"/>
      <c r="T32" s="75"/>
      <c r="U32" s="75"/>
      <c r="V32" s="75"/>
      <c r="W32" s="75"/>
      <c r="X32" s="86"/>
      <c r="Y32" s="86"/>
      <c r="Z32" s="19"/>
      <c r="AA32" s="19"/>
      <c r="AB32" s="19"/>
    </row>
    <row r="33" spans="2:28" s="1" customFormat="1">
      <c r="C33" s="205" t="s">
        <v>5</v>
      </c>
      <c r="D33" s="206">
        <v>58.171585880000002</v>
      </c>
      <c r="E33" s="207">
        <v>57.145218970000002</v>
      </c>
      <c r="F33" s="208">
        <f t="shared" si="2"/>
        <v>-1.7643784237157512E-2</v>
      </c>
      <c r="G33" s="319">
        <v>226.18564573</v>
      </c>
      <c r="H33" s="207">
        <v>231.07305645999995</v>
      </c>
      <c r="I33" s="208">
        <f t="shared" si="3"/>
        <v>2.1607961523049557E-2</v>
      </c>
      <c r="J33" s="20"/>
      <c r="K33" s="58"/>
      <c r="L33" s="58"/>
      <c r="M33" s="59" t="s">
        <v>5</v>
      </c>
      <c r="N33" s="74">
        <f t="shared" si="4"/>
        <v>58.171585880000002</v>
      </c>
      <c r="O33" s="74">
        <f t="shared" si="4"/>
        <v>57.145218970000002</v>
      </c>
      <c r="P33" s="74"/>
      <c r="Q33" s="74"/>
      <c r="R33" s="74"/>
      <c r="S33" s="74"/>
      <c r="T33" s="75"/>
      <c r="U33" s="75"/>
      <c r="V33" s="75"/>
      <c r="W33" s="75"/>
      <c r="X33" s="86"/>
      <c r="Y33" s="86"/>
      <c r="Z33" s="19"/>
      <c r="AA33" s="19"/>
      <c r="AB33" s="19"/>
    </row>
    <row r="34" spans="2:28" s="1" customFormat="1" ht="13.5" thickBot="1">
      <c r="C34" s="209" t="s">
        <v>4</v>
      </c>
      <c r="D34" s="210">
        <v>0.37295</v>
      </c>
      <c r="E34" s="211">
        <v>0.41499999999999998</v>
      </c>
      <c r="F34" s="212">
        <f t="shared" si="2"/>
        <v>0.11274969835098525</v>
      </c>
      <c r="G34" s="320">
        <v>1.3948100000000001</v>
      </c>
      <c r="H34" s="211">
        <v>1.6429016999999999</v>
      </c>
      <c r="I34" s="212">
        <f t="shared" si="3"/>
        <v>0.17786773825825719</v>
      </c>
      <c r="J34" s="20"/>
      <c r="K34" s="58"/>
      <c r="L34" s="58"/>
      <c r="M34" s="118"/>
      <c r="N34" s="119">
        <f>SUM(N27:N33)</f>
        <v>4574.9494378801401</v>
      </c>
      <c r="O34" s="119">
        <f>SUM(O27:O33)</f>
        <v>4701.8535923855898</v>
      </c>
      <c r="P34" s="74"/>
      <c r="Q34" s="74"/>
      <c r="R34" s="74"/>
      <c r="S34" s="74"/>
      <c r="T34" s="75"/>
      <c r="U34" s="75"/>
      <c r="V34" s="75"/>
      <c r="W34" s="75"/>
      <c r="X34" s="86"/>
      <c r="Y34" s="86"/>
      <c r="Z34" s="19"/>
      <c r="AA34" s="19"/>
      <c r="AB34" s="19"/>
    </row>
    <row r="35" spans="2:28" s="1" customFormat="1" ht="15" customHeight="1" thickTop="1" thickBot="1">
      <c r="C35" s="220" t="s">
        <v>74</v>
      </c>
      <c r="D35" s="221">
        <f t="shared" ref="D35:E35" si="5">SUM(D28:D34)</f>
        <v>4574.9494378801401</v>
      </c>
      <c r="E35" s="222">
        <f t="shared" si="5"/>
        <v>4701.8535923855898</v>
      </c>
      <c r="F35" s="223">
        <f t="shared" si="2"/>
        <v>2.773891957246466E-2</v>
      </c>
      <c r="G35" s="321">
        <f t="shared" ref="G35:H35" si="6">SUM(G28:G34)</f>
        <v>18118.558307043091</v>
      </c>
      <c r="H35" s="222">
        <f t="shared" si="6"/>
        <v>18951.100017227622</v>
      </c>
      <c r="I35" s="322">
        <f t="shared" si="3"/>
        <v>4.594966641804521E-2</v>
      </c>
      <c r="J35" s="20"/>
      <c r="K35" s="58"/>
      <c r="L35" s="58"/>
      <c r="M35" s="59"/>
      <c r="N35" s="74"/>
      <c r="O35" s="74"/>
      <c r="P35" s="74"/>
      <c r="Q35" s="74"/>
      <c r="R35" s="74"/>
      <c r="S35" s="74"/>
      <c r="T35" s="75"/>
      <c r="U35" s="75"/>
      <c r="V35" s="75"/>
      <c r="W35" s="75"/>
      <c r="X35" s="86"/>
      <c r="Y35" s="86"/>
      <c r="Z35" s="19"/>
      <c r="AA35" s="19"/>
      <c r="AB35" s="19"/>
    </row>
    <row r="36" spans="2:28" s="1" customFormat="1">
      <c r="B36" s="16"/>
      <c r="C36" s="213"/>
      <c r="D36" s="213"/>
      <c r="E36" s="214"/>
      <c r="F36" s="215"/>
      <c r="G36" s="17"/>
      <c r="H36" s="17"/>
      <c r="I36" s="18"/>
      <c r="J36" s="20"/>
      <c r="K36" s="58"/>
      <c r="L36" s="58"/>
      <c r="M36" s="59"/>
      <c r="N36" s="119"/>
      <c r="O36" s="74"/>
      <c r="P36" s="74"/>
      <c r="Q36" s="74"/>
      <c r="R36" s="74"/>
      <c r="S36" s="74"/>
      <c r="T36" s="75"/>
      <c r="U36" s="75"/>
      <c r="V36" s="75"/>
      <c r="W36" s="75"/>
      <c r="X36" s="86"/>
      <c r="Y36" s="86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8"/>
      <c r="L37" s="58"/>
      <c r="M37" s="59"/>
      <c r="N37" s="74"/>
      <c r="O37" s="74"/>
      <c r="P37" s="74"/>
      <c r="Q37" s="74"/>
      <c r="R37" s="74"/>
      <c r="S37" s="74"/>
      <c r="T37" s="75"/>
      <c r="U37" s="75"/>
      <c r="V37" s="75"/>
      <c r="W37" s="75"/>
      <c r="X37" s="86"/>
      <c r="Y37" s="86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8"/>
      <c r="L38" s="58"/>
      <c r="M38" s="59"/>
      <c r="N38" s="74"/>
      <c r="O38" s="74"/>
      <c r="P38" s="74"/>
      <c r="Q38" s="74"/>
      <c r="R38" s="74"/>
      <c r="S38" s="74"/>
      <c r="T38" s="75"/>
      <c r="U38" s="75"/>
      <c r="V38" s="75"/>
      <c r="W38" s="75"/>
      <c r="X38" s="86"/>
      <c r="Y38" s="86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8"/>
      <c r="L39" s="58"/>
      <c r="M39" s="284"/>
      <c r="N39" s="284"/>
      <c r="O39" s="74"/>
      <c r="P39" s="74"/>
      <c r="Q39" s="74"/>
      <c r="R39" s="74"/>
      <c r="S39" s="74"/>
      <c r="T39" s="75"/>
      <c r="U39" s="75"/>
      <c r="V39" s="75"/>
      <c r="W39" s="75"/>
      <c r="X39" s="86"/>
      <c r="Y39" s="86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8"/>
      <c r="L40" s="58"/>
      <c r="M40" s="284">
        <f t="shared" ref="M40:N46" si="7">N27/N$34</f>
        <v>0.68821477227165162</v>
      </c>
      <c r="N40" s="284">
        <f t="shared" si="7"/>
        <v>0.68266466554089222</v>
      </c>
      <c r="O40" s="74"/>
      <c r="P40" s="74"/>
      <c r="Q40" s="74"/>
      <c r="R40" s="74"/>
      <c r="S40" s="74"/>
      <c r="T40" s="75"/>
      <c r="U40" s="75"/>
      <c r="V40" s="75"/>
      <c r="W40" s="75"/>
      <c r="X40" s="86"/>
      <c r="Y40" s="86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8"/>
      <c r="L41" s="58"/>
      <c r="M41" s="284">
        <f t="shared" si="7"/>
        <v>0.23945900071632684</v>
      </c>
      <c r="N41" s="284">
        <f t="shared" si="7"/>
        <v>0.24238561832079086</v>
      </c>
      <c r="O41" s="74"/>
      <c r="P41" s="74"/>
      <c r="Q41" s="74"/>
      <c r="R41" s="74"/>
      <c r="S41" s="74"/>
      <c r="T41" s="75"/>
      <c r="U41" s="75"/>
      <c r="V41" s="75"/>
      <c r="W41" s="75"/>
      <c r="X41" s="86"/>
      <c r="Y41" s="86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8"/>
      <c r="L42" s="58"/>
      <c r="M42" s="284">
        <f t="shared" si="7"/>
        <v>2.764907445758602E-2</v>
      </c>
      <c r="N42" s="284">
        <f t="shared" si="7"/>
        <v>2.3227483153627087E-2</v>
      </c>
      <c r="O42" s="74"/>
      <c r="P42" s="74"/>
      <c r="Q42" s="74"/>
      <c r="R42" s="74"/>
      <c r="S42" s="74"/>
      <c r="T42" s="75"/>
      <c r="U42" s="75"/>
      <c r="V42" s="75"/>
      <c r="W42" s="75"/>
      <c r="X42" s="86"/>
      <c r="Y42" s="86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8"/>
      <c r="L43" s="58"/>
      <c r="M43" s="284">
        <f t="shared" si="7"/>
        <v>8.1520026628493415E-5</v>
      </c>
      <c r="N43" s="284">
        <f t="shared" si="7"/>
        <v>8.8263063033708914E-5</v>
      </c>
      <c r="O43" s="74"/>
      <c r="P43" s="74"/>
      <c r="Q43" s="74"/>
      <c r="R43" s="74"/>
      <c r="S43" s="74"/>
      <c r="T43" s="75"/>
      <c r="U43" s="75"/>
      <c r="V43" s="75"/>
      <c r="W43" s="75"/>
      <c r="X43" s="86"/>
      <c r="Y43" s="86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8"/>
      <c r="L44" s="58"/>
      <c r="M44" s="284">
        <f t="shared" si="7"/>
        <v>6.7187125185459379E-3</v>
      </c>
      <c r="N44" s="284">
        <f t="shared" si="7"/>
        <v>7.6514062153124583E-3</v>
      </c>
      <c r="O44" s="74"/>
      <c r="P44" s="74"/>
      <c r="Q44" s="74"/>
      <c r="R44" s="74"/>
      <c r="S44" s="74"/>
      <c r="T44" s="75"/>
      <c r="U44" s="75"/>
      <c r="V44" s="75"/>
      <c r="W44" s="75"/>
      <c r="X44" s="86"/>
      <c r="Y44" s="86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8"/>
      <c r="L45" s="58"/>
      <c r="M45" s="284">
        <f t="shared" si="7"/>
        <v>2.516167874378503E-2</v>
      </c>
      <c r="N45" s="284">
        <f t="shared" si="7"/>
        <v>3.1828799696646787E-2</v>
      </c>
      <c r="O45" s="74"/>
      <c r="P45" s="74"/>
      <c r="Q45" s="74"/>
      <c r="R45" s="74"/>
      <c r="S45" s="74"/>
      <c r="T45" s="75"/>
      <c r="U45" s="75"/>
      <c r="V45" s="75"/>
      <c r="W45" s="75"/>
      <c r="X45" s="86"/>
      <c r="Y45" s="86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8"/>
      <c r="L46" s="58"/>
      <c r="M46" s="284">
        <f t="shared" si="7"/>
        <v>1.2715241265476048E-2</v>
      </c>
      <c r="N46" s="284">
        <f t="shared" si="7"/>
        <v>1.2153764009696888E-2</v>
      </c>
      <c r="O46" s="74"/>
      <c r="P46" s="74"/>
      <c r="Q46" s="74"/>
      <c r="R46" s="74"/>
      <c r="S46" s="74"/>
      <c r="T46" s="75"/>
      <c r="U46" s="75"/>
      <c r="V46" s="75"/>
      <c r="W46" s="75"/>
      <c r="X46" s="86"/>
      <c r="Y46" s="86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8"/>
      <c r="L47" s="58"/>
      <c r="M47" s="284">
        <f>N34/N$34</f>
        <v>1</v>
      </c>
      <c r="N47" s="284">
        <f>O34/O$34</f>
        <v>1</v>
      </c>
      <c r="O47" s="74"/>
      <c r="P47" s="74"/>
      <c r="Q47" s="74"/>
      <c r="R47" s="74"/>
      <c r="S47" s="74"/>
      <c r="T47" s="75"/>
      <c r="U47" s="75"/>
      <c r="V47" s="75"/>
      <c r="W47" s="75"/>
      <c r="X47" s="86"/>
      <c r="Y47" s="86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8"/>
      <c r="L48" s="58"/>
      <c r="M48" s="59"/>
      <c r="N48" s="74"/>
      <c r="O48" s="74"/>
      <c r="P48" s="74"/>
      <c r="Q48" s="74"/>
      <c r="R48" s="74"/>
      <c r="S48" s="74"/>
      <c r="T48" s="75"/>
      <c r="U48" s="75"/>
      <c r="V48" s="75"/>
      <c r="W48" s="75"/>
      <c r="X48" s="86"/>
      <c r="Y48" s="86"/>
      <c r="Z48" s="19"/>
      <c r="AA48" s="19"/>
      <c r="AB48" s="19"/>
    </row>
    <row r="49" spans="2:28" ht="15">
      <c r="B49" s="23" t="s">
        <v>110</v>
      </c>
      <c r="D49" s="26"/>
      <c r="E49" s="26"/>
      <c r="F49" s="26"/>
      <c r="G49" s="26"/>
      <c r="H49" s="26"/>
      <c r="I49" s="26"/>
      <c r="M49" s="285">
        <f>SUM(M39:M46)</f>
        <v>1</v>
      </c>
      <c r="N49" s="285">
        <f>SUM(N39:N46)</f>
        <v>1</v>
      </c>
      <c r="O49" s="74"/>
      <c r="P49" s="74"/>
      <c r="Q49" s="74"/>
      <c r="R49" s="74"/>
      <c r="S49" s="74"/>
      <c r="T49" s="75"/>
      <c r="U49" s="75"/>
      <c r="V49" s="75"/>
      <c r="W49" s="75"/>
      <c r="X49" s="86"/>
      <c r="Y49" s="86"/>
    </row>
    <row r="50" spans="2:28">
      <c r="C50" s="25"/>
      <c r="D50" s="26"/>
      <c r="E50" s="26"/>
      <c r="F50" s="26"/>
      <c r="G50" s="26"/>
      <c r="H50" s="26"/>
      <c r="I50" s="26"/>
      <c r="N50" s="74"/>
      <c r="O50" s="74"/>
      <c r="P50" s="74"/>
      <c r="Q50" s="74"/>
      <c r="R50" s="74"/>
      <c r="S50" s="74"/>
      <c r="T50" s="75"/>
      <c r="U50" s="75"/>
      <c r="V50" s="75"/>
      <c r="W50" s="75"/>
      <c r="X50" s="86"/>
      <c r="Y50" s="86"/>
    </row>
    <row r="51" spans="2:28">
      <c r="C51" s="10" t="s">
        <v>109</v>
      </c>
      <c r="D51" s="26"/>
      <c r="E51" s="26"/>
      <c r="F51" s="26"/>
      <c r="G51" s="26"/>
      <c r="H51" s="26"/>
      <c r="I51" s="26"/>
      <c r="N51" s="74"/>
      <c r="O51" s="74"/>
      <c r="P51" s="74"/>
      <c r="Q51" s="74"/>
      <c r="R51" s="74"/>
      <c r="S51" s="74"/>
      <c r="T51" s="75"/>
      <c r="U51" s="75"/>
      <c r="V51" s="75"/>
      <c r="W51" s="75"/>
      <c r="X51" s="86"/>
      <c r="Y51" s="86"/>
    </row>
    <row r="52" spans="2:28" ht="13.5" thickBot="1">
      <c r="C52" s="10"/>
      <c r="D52" s="26"/>
      <c r="E52" s="26"/>
      <c r="F52" s="26"/>
      <c r="G52" s="26"/>
      <c r="H52" s="26"/>
      <c r="I52" s="26"/>
      <c r="N52" s="74"/>
      <c r="O52" s="74"/>
      <c r="P52" s="74"/>
      <c r="Q52" s="74"/>
      <c r="R52" s="74"/>
      <c r="S52" s="74"/>
      <c r="T52" s="74"/>
      <c r="U52" s="74"/>
      <c r="V52" s="77"/>
    </row>
    <row r="53" spans="2:28">
      <c r="C53" s="351" t="s">
        <v>98</v>
      </c>
      <c r="D53" s="358" t="s">
        <v>118</v>
      </c>
      <c r="E53" s="358"/>
      <c r="F53" s="359" t="s">
        <v>77</v>
      </c>
      <c r="G53" s="363" t="s">
        <v>119</v>
      </c>
      <c r="H53" s="364"/>
      <c r="I53" s="359" t="s">
        <v>77</v>
      </c>
      <c r="N53" s="74"/>
      <c r="O53" s="74"/>
      <c r="P53" s="74"/>
      <c r="Q53" s="74"/>
      <c r="R53" s="74"/>
      <c r="S53" s="74"/>
      <c r="T53" s="74"/>
      <c r="U53" s="74"/>
      <c r="V53" s="77"/>
    </row>
    <row r="54" spans="2:28" s="1" customFormat="1">
      <c r="B54" s="19"/>
      <c r="C54" s="352"/>
      <c r="D54" s="116">
        <v>2018</v>
      </c>
      <c r="E54" s="117">
        <v>2019</v>
      </c>
      <c r="F54" s="360"/>
      <c r="G54" s="300">
        <v>2018</v>
      </c>
      <c r="H54" s="117">
        <v>2019</v>
      </c>
      <c r="I54" s="360"/>
      <c r="J54" s="20"/>
      <c r="K54" s="58"/>
      <c r="L54" s="58"/>
      <c r="M54" s="59"/>
      <c r="N54" s="74"/>
      <c r="O54" s="74"/>
      <c r="P54" s="74"/>
      <c r="Q54" s="74"/>
      <c r="R54" s="74"/>
      <c r="S54" s="74"/>
      <c r="T54" s="74"/>
      <c r="U54" s="74"/>
      <c r="V54" s="77"/>
      <c r="W54" s="61"/>
      <c r="X54" s="61"/>
      <c r="Y54" s="61"/>
      <c r="Z54" s="19"/>
      <c r="AA54" s="19"/>
      <c r="AB54" s="19"/>
    </row>
    <row r="55" spans="2:28" ht="24.75" customHeight="1">
      <c r="C55" s="27" t="s">
        <v>42</v>
      </c>
      <c r="D55" s="121">
        <f>SUM(D28:D30,D34)</f>
        <v>4370.9266739151399</v>
      </c>
      <c r="E55" s="123">
        <f>SUM(E28:E30,E34)</f>
        <v>4459.0782254203214</v>
      </c>
      <c r="F55" s="125">
        <f>+E55/D55-1</f>
        <v>2.0167703116882096E-2</v>
      </c>
      <c r="G55" s="323">
        <f>SUM(G28:G30,G34)</f>
        <v>17387.740896395593</v>
      </c>
      <c r="H55" s="123">
        <f>SUM(H28:H30,H34)</f>
        <v>18061.839618839855</v>
      </c>
      <c r="I55" s="125">
        <f>+H55/G55-1</f>
        <v>3.8768620171008017E-2</v>
      </c>
      <c r="M55" s="72"/>
      <c r="N55" s="76"/>
      <c r="O55" s="76"/>
      <c r="P55" s="76"/>
      <c r="Q55" s="76"/>
      <c r="R55" s="76"/>
      <c r="S55" s="76"/>
      <c r="T55" s="74"/>
      <c r="U55" s="74"/>
    </row>
    <row r="56" spans="2:28" ht="24.75" thickBot="1">
      <c r="C56" s="28" t="s">
        <v>63</v>
      </c>
      <c r="D56" s="122">
        <f>SUM(D31:D33)</f>
        <v>204.022763965</v>
      </c>
      <c r="E56" s="124">
        <f>SUM(E31:E33)</f>
        <v>242.77536696526838</v>
      </c>
      <c r="F56" s="126">
        <f t="shared" ref="F56:F57" si="8">+E56/D56-1</f>
        <v>0.18994254487659212</v>
      </c>
      <c r="G56" s="324">
        <f>SUM(G31:G33)</f>
        <v>730.81741064750008</v>
      </c>
      <c r="H56" s="124">
        <f>SUM(H31:H33)</f>
        <v>889.2603983877683</v>
      </c>
      <c r="I56" s="325">
        <f t="shared" ref="I56:I57" si="9">+H56/G56-1</f>
        <v>0.21680242620367873</v>
      </c>
      <c r="N56" s="74"/>
      <c r="O56" s="74"/>
      <c r="P56" s="74"/>
      <c r="Q56" s="74"/>
      <c r="R56" s="74"/>
      <c r="S56" s="74"/>
      <c r="T56" s="74"/>
      <c r="U56" s="74"/>
    </row>
    <row r="57" spans="2:28">
      <c r="C57" s="141" t="s">
        <v>74</v>
      </c>
      <c r="D57" s="127">
        <f>SUM(D55:D56)</f>
        <v>4574.9494378801401</v>
      </c>
      <c r="E57" s="128">
        <f>SUM(E55:E56)</f>
        <v>4701.8535923855898</v>
      </c>
      <c r="F57" s="129">
        <f t="shared" si="8"/>
        <v>2.773891957246466E-2</v>
      </c>
      <c r="G57" s="326">
        <f>SUM(G55:G56)</f>
        <v>18118.558307043095</v>
      </c>
      <c r="H57" s="128">
        <f>SUM(H55:H56)</f>
        <v>18951.100017227622</v>
      </c>
      <c r="I57" s="129">
        <f t="shared" si="9"/>
        <v>4.5949666418044988E-2</v>
      </c>
      <c r="N57" s="78"/>
      <c r="O57" s="78"/>
      <c r="P57" s="78"/>
      <c r="Q57" s="78"/>
      <c r="R57" s="78"/>
      <c r="S57" s="78"/>
      <c r="T57" s="78"/>
      <c r="U57" s="78"/>
    </row>
    <row r="58" spans="2:28" ht="13.5" thickBot="1">
      <c r="C58" s="154" t="s">
        <v>8</v>
      </c>
      <c r="D58" s="130">
        <f>+D56/D57</f>
        <v>4.4595632527807016E-2</v>
      </c>
      <c r="E58" s="131">
        <f>+E56/E57</f>
        <v>5.1633969921656135E-2</v>
      </c>
      <c r="F58" s="132"/>
      <c r="G58" s="327">
        <f>+G56/G57</f>
        <v>4.0335295902843148E-2</v>
      </c>
      <c r="H58" s="131">
        <f>+H56/H57</f>
        <v>4.6923946239499567E-2</v>
      </c>
      <c r="I58" s="132"/>
      <c r="N58" s="78"/>
      <c r="O58" s="78"/>
      <c r="P58" s="78"/>
      <c r="Q58" s="78"/>
      <c r="R58" s="78"/>
      <c r="S58" s="78"/>
      <c r="T58" s="78"/>
      <c r="U58" s="78"/>
    </row>
    <row r="59" spans="2:28" s="1" customFormat="1">
      <c r="B59" s="19"/>
      <c r="C59" s="25"/>
      <c r="D59" s="152"/>
      <c r="E59" s="152"/>
      <c r="F59" s="153"/>
      <c r="G59" s="26"/>
      <c r="H59" s="26"/>
      <c r="I59" s="26"/>
      <c r="J59" s="20"/>
      <c r="K59" s="58"/>
      <c r="L59" s="58"/>
      <c r="M59" s="59"/>
      <c r="N59" s="78"/>
      <c r="O59" s="78"/>
      <c r="P59" s="78"/>
      <c r="Q59" s="78"/>
      <c r="R59" s="78"/>
      <c r="S59" s="78"/>
      <c r="T59" s="78"/>
      <c r="U59" s="78"/>
      <c r="V59" s="61"/>
      <c r="W59" s="61"/>
      <c r="X59" s="61"/>
      <c r="Y59" s="61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9"/>
      <c r="L60" s="61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2:28">
      <c r="K61" s="79"/>
      <c r="L61" s="61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2:28">
      <c r="K62" s="79"/>
      <c r="L62" s="59"/>
      <c r="P62" s="80"/>
      <c r="Q62" s="80"/>
      <c r="R62" s="80"/>
      <c r="S62" s="80"/>
      <c r="T62" s="80"/>
      <c r="U62" s="80"/>
      <c r="V62" s="80"/>
    </row>
    <row r="63" spans="2:28" ht="25.5">
      <c r="L63" s="89" t="s">
        <v>58</v>
      </c>
      <c r="M63" s="80">
        <f>D55</f>
        <v>4370.9266739151399</v>
      </c>
      <c r="N63" s="80">
        <f>E55</f>
        <v>4459.0782254203214</v>
      </c>
      <c r="O63" s="88">
        <v>4.4847805250167516E-2</v>
      </c>
      <c r="P63" s="81"/>
      <c r="Q63" s="81"/>
      <c r="R63" s="81"/>
      <c r="S63" s="81"/>
      <c r="T63" s="81"/>
    </row>
    <row r="64" spans="2:28" s="1" customFormat="1" ht="38.25">
      <c r="B64" s="19"/>
      <c r="J64" s="20"/>
      <c r="K64" s="79"/>
      <c r="L64" s="89" t="s">
        <v>59</v>
      </c>
      <c r="M64" s="80">
        <f>D56</f>
        <v>204.022763965</v>
      </c>
      <c r="N64" s="80">
        <f>E56</f>
        <v>242.77536696526838</v>
      </c>
      <c r="O64" s="88">
        <v>0.12281081992035348</v>
      </c>
      <c r="P64" s="80"/>
      <c r="Q64" s="80"/>
      <c r="R64" s="80"/>
      <c r="S64" s="80"/>
      <c r="T64" s="80"/>
      <c r="U64" s="80"/>
      <c r="V64" s="80"/>
      <c r="W64" s="80"/>
      <c r="X64" s="80"/>
      <c r="Y64" s="61"/>
      <c r="Z64" s="19"/>
      <c r="AA64" s="19"/>
      <c r="AB64" s="19"/>
    </row>
    <row r="65" spans="2:28" s="1" customFormat="1">
      <c r="B65" s="19"/>
      <c r="J65" s="20"/>
      <c r="K65" s="79"/>
      <c r="L65" s="61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61"/>
      <c r="Z65" s="19"/>
      <c r="AA65" s="19"/>
      <c r="AB65" s="19"/>
    </row>
    <row r="66" spans="2:28">
      <c r="K66" s="79"/>
      <c r="L66" s="61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</row>
    <row r="67" spans="2:28">
      <c r="K67" s="79"/>
      <c r="L67" s="61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2:28" ht="26.25" customHeight="1"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</row>
    <row r="69" spans="2:28" ht="24.75" customHeight="1"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</row>
    <row r="70" spans="2:28">
      <c r="M70" s="72"/>
      <c r="N70" s="76"/>
      <c r="O70" s="76"/>
      <c r="P70" s="76"/>
      <c r="Q70" s="76"/>
      <c r="R70" s="76"/>
      <c r="S70" s="76"/>
      <c r="T70" s="76"/>
      <c r="U70" s="76"/>
      <c r="V70" s="74"/>
    </row>
    <row r="71" spans="2:28">
      <c r="M71" s="72"/>
      <c r="N71" s="82"/>
      <c r="O71" s="82"/>
      <c r="P71" s="82"/>
      <c r="Q71" s="82"/>
      <c r="R71" s="82"/>
      <c r="S71" s="82"/>
      <c r="T71" s="82"/>
      <c r="U71" s="82"/>
      <c r="V71" s="83"/>
    </row>
    <row r="72" spans="2:28" ht="15">
      <c r="B72" s="23" t="s">
        <v>111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8"/>
      <c r="L73" s="58"/>
      <c r="M73" s="59"/>
      <c r="N73" s="59"/>
      <c r="O73" s="59"/>
      <c r="P73" s="59"/>
      <c r="Q73" s="59"/>
      <c r="R73" s="59"/>
      <c r="S73" s="59"/>
      <c r="T73" s="59"/>
      <c r="U73" s="59"/>
      <c r="V73" s="61"/>
      <c r="W73" s="61"/>
      <c r="X73" s="61"/>
      <c r="Y73" s="61"/>
      <c r="Z73" s="19"/>
      <c r="AA73" s="19"/>
      <c r="AB73" s="19"/>
    </row>
    <row r="74" spans="2:28" s="1" customFormat="1" ht="15">
      <c r="B74" s="23"/>
      <c r="C74" s="10" t="s">
        <v>106</v>
      </c>
      <c r="D74" s="20"/>
      <c r="E74" s="20"/>
      <c r="F74" s="20"/>
      <c r="G74" s="20"/>
      <c r="H74" s="20"/>
      <c r="I74" s="20"/>
      <c r="J74" s="20"/>
      <c r="K74" s="58"/>
      <c r="L74" s="58"/>
      <c r="M74" s="59"/>
      <c r="N74" s="59"/>
      <c r="O74" s="59"/>
      <c r="P74" s="59"/>
      <c r="Q74" s="59"/>
      <c r="R74" s="59"/>
      <c r="S74" s="59"/>
      <c r="T74" s="59"/>
      <c r="U74" s="59"/>
      <c r="V74" s="61"/>
      <c r="W74" s="61"/>
      <c r="X74" s="61"/>
      <c r="Y74" s="61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61"/>
      <c r="L75" s="61"/>
      <c r="M75" s="59"/>
      <c r="N75" s="59">
        <v>2018</v>
      </c>
      <c r="O75" s="59">
        <v>2019</v>
      </c>
      <c r="P75" s="59"/>
      <c r="Q75" s="59"/>
      <c r="R75" s="59"/>
      <c r="S75" s="59"/>
      <c r="T75" s="59"/>
      <c r="U75" s="59"/>
      <c r="V75" s="61"/>
      <c r="W75" s="61"/>
      <c r="X75" s="61"/>
      <c r="Y75" s="61"/>
      <c r="Z75" s="19"/>
      <c r="AA75" s="19"/>
      <c r="AB75" s="19"/>
    </row>
    <row r="76" spans="2:28" s="1" customFormat="1" ht="15" customHeight="1">
      <c r="B76" s="19"/>
      <c r="C76" s="156"/>
      <c r="D76" s="353" t="s">
        <v>118</v>
      </c>
      <c r="E76" s="354"/>
      <c r="F76" s="133" t="s">
        <v>77</v>
      </c>
      <c r="G76" s="363" t="s">
        <v>119</v>
      </c>
      <c r="H76" s="364"/>
      <c r="I76" s="282" t="s">
        <v>77</v>
      </c>
      <c r="J76" s="19"/>
      <c r="K76" s="61"/>
      <c r="L76" s="61"/>
      <c r="M76" s="59" t="s">
        <v>104</v>
      </c>
      <c r="N76" s="74">
        <f>D78</f>
        <v>6.6684554724999998</v>
      </c>
      <c r="O76" s="74">
        <f>E78</f>
        <v>31.545659925000002</v>
      </c>
      <c r="P76" s="59"/>
      <c r="Q76" s="59"/>
      <c r="R76" s="59"/>
      <c r="S76" s="59"/>
      <c r="T76" s="59"/>
      <c r="U76" s="59"/>
      <c r="V76" s="61"/>
      <c r="W76" s="61"/>
      <c r="X76" s="61"/>
      <c r="Y76" s="61"/>
      <c r="Z76" s="19"/>
      <c r="AA76" s="19"/>
      <c r="AB76" s="19"/>
    </row>
    <row r="77" spans="2:28" s="1" customFormat="1" ht="12.75" customHeight="1">
      <c r="B77" s="19"/>
      <c r="C77" s="157" t="s">
        <v>103</v>
      </c>
      <c r="D77" s="158">
        <v>2018</v>
      </c>
      <c r="E77" s="288">
        <v>2019</v>
      </c>
      <c r="F77" s="134"/>
      <c r="G77" s="328">
        <v>2018</v>
      </c>
      <c r="H77" s="288">
        <v>2019</v>
      </c>
      <c r="I77" s="283"/>
      <c r="J77" s="19"/>
      <c r="K77" s="61"/>
      <c r="L77" s="61"/>
      <c r="M77" s="59" t="s">
        <v>105</v>
      </c>
      <c r="N77" s="74">
        <f>D79</f>
        <v>4340.2165926275002</v>
      </c>
      <c r="O77" s="74">
        <f>E79</f>
        <v>4444.6189600260795</v>
      </c>
      <c r="P77" s="59"/>
      <c r="Q77" s="59"/>
      <c r="R77" s="59"/>
      <c r="S77" s="59"/>
      <c r="T77" s="59"/>
      <c r="U77" s="59"/>
      <c r="V77" s="61"/>
      <c r="W77" s="61"/>
      <c r="X77" s="61"/>
      <c r="Y77" s="61"/>
      <c r="Z77" s="19"/>
      <c r="AA77" s="19"/>
      <c r="AB77" s="19"/>
    </row>
    <row r="78" spans="2:28" ht="12.75" customHeight="1">
      <c r="C78" s="140" t="s">
        <v>104</v>
      </c>
      <c r="D78" s="102">
        <v>6.6684554724999998</v>
      </c>
      <c r="E78" s="103">
        <v>31.545659925000002</v>
      </c>
      <c r="F78" s="98">
        <f>((E78/D78)-1)</f>
        <v>3.7305796754722209</v>
      </c>
      <c r="G78" s="297">
        <v>38.451455179999996</v>
      </c>
      <c r="H78" s="103">
        <v>53.391528557500003</v>
      </c>
      <c r="I78" s="98">
        <f>((H78/G78)-1)</f>
        <v>0.38854377051693167</v>
      </c>
      <c r="J78" s="19"/>
      <c r="K78" s="332"/>
      <c r="L78" s="61"/>
    </row>
    <row r="79" spans="2:28" ht="16.5" customHeight="1" thickBot="1">
      <c r="C79" s="155" t="s">
        <v>105</v>
      </c>
      <c r="D79" s="104">
        <v>4340.2165926275002</v>
      </c>
      <c r="E79" s="105">
        <v>4444.6189600260795</v>
      </c>
      <c r="F79" s="99">
        <f t="shared" ref="F79" si="10">((E79/D79)-1)</f>
        <v>2.4054644548367143E-2</v>
      </c>
      <c r="G79" s="298">
        <v>17202.338874482502</v>
      </c>
      <c r="H79" s="105">
        <v>18035.106635301516</v>
      </c>
      <c r="I79" s="99">
        <f t="shared" ref="I79" si="11">((H79/G79)-1)</f>
        <v>4.8410147416309668E-2</v>
      </c>
      <c r="J79" s="19"/>
      <c r="K79" s="61"/>
      <c r="L79" s="61"/>
      <c r="M79" s="74"/>
      <c r="N79" s="74"/>
      <c r="O79" s="74"/>
    </row>
    <row r="80" spans="2:28" ht="14.25" thickTop="1" thickBot="1">
      <c r="C80" s="159" t="s">
        <v>102</v>
      </c>
      <c r="D80" s="286">
        <f>SUM(D78:D79)</f>
        <v>4346.8850480999999</v>
      </c>
      <c r="E80" s="287">
        <f>SUM(E78:E79)</f>
        <v>4476.1646199510797</v>
      </c>
      <c r="F80" s="160"/>
      <c r="G80" s="329">
        <f>SUM(G78:G79)</f>
        <v>17240.790329662501</v>
      </c>
      <c r="H80" s="287">
        <f>SUM(H78:H79)</f>
        <v>18088.498163859014</v>
      </c>
      <c r="I80" s="160"/>
      <c r="J80" s="19"/>
      <c r="K80" s="61"/>
      <c r="L80" s="61"/>
      <c r="N80" s="74"/>
      <c r="O80" s="74"/>
    </row>
    <row r="81" spans="3:12">
      <c r="C81" s="95"/>
      <c r="D81" s="96"/>
      <c r="E81" s="96"/>
      <c r="F81" s="97"/>
      <c r="G81" s="9"/>
      <c r="H81" s="19"/>
      <c r="I81" s="19"/>
      <c r="J81" s="19"/>
      <c r="K81" s="61"/>
      <c r="L81" s="61"/>
    </row>
    <row r="82" spans="3:12">
      <c r="C82" s="19"/>
      <c r="D82" s="19"/>
      <c r="E82" s="19"/>
      <c r="F82" s="19"/>
      <c r="G82" s="19"/>
      <c r="H82" s="19"/>
      <c r="I82" s="19"/>
      <c r="J82" s="19"/>
      <c r="K82" s="61"/>
      <c r="L82" s="61"/>
    </row>
    <row r="83" spans="3:12">
      <c r="C83" s="19"/>
      <c r="D83" s="19"/>
      <c r="E83" s="19"/>
      <c r="F83" s="19"/>
      <c r="G83" s="19"/>
      <c r="H83" s="19"/>
      <c r="I83" s="19"/>
      <c r="J83" s="19"/>
      <c r="K83" s="61"/>
      <c r="L83" s="61"/>
    </row>
    <row r="84" spans="3:12">
      <c r="C84" s="19"/>
      <c r="D84" s="19"/>
      <c r="E84" s="19"/>
      <c r="F84" s="19"/>
      <c r="G84" s="19"/>
      <c r="H84" s="19"/>
      <c r="I84" s="19"/>
      <c r="J84" s="19"/>
      <c r="K84" s="61"/>
      <c r="L84" s="61"/>
    </row>
    <row r="85" spans="3:12">
      <c r="C85" s="19"/>
      <c r="D85" s="19"/>
      <c r="E85" s="19"/>
      <c r="F85" s="19"/>
      <c r="G85" s="19"/>
      <c r="H85" s="19"/>
      <c r="I85" s="19"/>
      <c r="J85" s="19"/>
      <c r="K85" s="61"/>
      <c r="L85" s="61"/>
    </row>
    <row r="86" spans="3:12">
      <c r="C86" s="19"/>
      <c r="D86" s="19"/>
      <c r="E86" s="19"/>
      <c r="F86" s="19"/>
      <c r="G86" s="19"/>
      <c r="H86" s="19"/>
      <c r="I86" s="19"/>
      <c r="J86" s="19"/>
      <c r="K86" s="61"/>
      <c r="L86" s="61"/>
    </row>
    <row r="87" spans="3:12">
      <c r="C87" s="19"/>
      <c r="D87" s="19"/>
      <c r="E87" s="19"/>
      <c r="F87" s="19"/>
      <c r="G87" s="19"/>
      <c r="H87" s="19"/>
      <c r="I87" s="19"/>
      <c r="J87" s="19"/>
      <c r="K87" s="61"/>
      <c r="L87" s="61"/>
    </row>
    <row r="88" spans="3:12">
      <c r="C88" s="19"/>
      <c r="D88" s="19"/>
      <c r="E88" s="19"/>
      <c r="F88" s="19"/>
      <c r="G88" s="19"/>
      <c r="H88" s="19"/>
      <c r="I88" s="19"/>
      <c r="J88" s="19"/>
      <c r="K88" s="61"/>
      <c r="L88" s="61"/>
    </row>
    <row r="89" spans="3:12">
      <c r="C89" s="19"/>
      <c r="D89" s="19"/>
      <c r="E89" s="19"/>
      <c r="F89" s="19"/>
      <c r="G89" s="19"/>
      <c r="H89" s="19"/>
      <c r="I89" s="19"/>
      <c r="J89" s="19"/>
      <c r="K89" s="61"/>
      <c r="L89" s="61"/>
    </row>
    <row r="90" spans="3:12">
      <c r="C90" s="19"/>
      <c r="D90" s="19"/>
      <c r="E90" s="19"/>
      <c r="F90" s="19"/>
      <c r="G90" s="19"/>
      <c r="H90" s="19"/>
      <c r="I90" s="19"/>
      <c r="J90" s="19"/>
      <c r="K90" s="61"/>
      <c r="L90" s="61"/>
    </row>
    <row r="91" spans="3:12">
      <c r="C91" s="19"/>
      <c r="D91" s="19"/>
      <c r="E91" s="19"/>
      <c r="F91" s="19"/>
      <c r="G91" s="19"/>
      <c r="H91" s="19"/>
      <c r="I91" s="19"/>
      <c r="J91" s="19"/>
      <c r="K91" s="61"/>
      <c r="L91" s="61"/>
    </row>
    <row r="92" spans="3:12">
      <c r="C92" s="19"/>
      <c r="D92" s="19"/>
      <c r="E92" s="19"/>
      <c r="F92" s="19"/>
      <c r="G92" s="19"/>
      <c r="H92" s="19"/>
      <c r="I92" s="19"/>
      <c r="J92" s="19"/>
      <c r="K92" s="61"/>
      <c r="L92" s="61"/>
    </row>
    <row r="93" spans="3:12">
      <c r="C93" s="19"/>
      <c r="D93" s="19"/>
      <c r="E93" s="19"/>
      <c r="F93" s="19"/>
      <c r="G93" s="19"/>
      <c r="H93" s="19"/>
      <c r="I93" s="19"/>
      <c r="J93" s="19"/>
      <c r="K93" s="61"/>
      <c r="L93" s="61"/>
    </row>
    <row r="94" spans="3:12">
      <c r="C94" s="19"/>
      <c r="D94" s="19"/>
      <c r="E94" s="19"/>
      <c r="F94" s="19"/>
      <c r="G94" s="19"/>
      <c r="H94" s="19"/>
      <c r="I94" s="19"/>
      <c r="J94" s="19"/>
      <c r="K94" s="61"/>
      <c r="L94" s="61"/>
    </row>
    <row r="95" spans="3:12">
      <c r="C95" s="19"/>
      <c r="D95" s="19"/>
      <c r="E95" s="19"/>
      <c r="F95" s="19"/>
      <c r="G95" s="19"/>
      <c r="H95" s="19"/>
      <c r="I95" s="19"/>
      <c r="J95" s="19"/>
      <c r="K95" s="61"/>
      <c r="L95" s="61"/>
    </row>
    <row r="96" spans="3:12">
      <c r="C96" s="19"/>
      <c r="D96" s="19"/>
      <c r="E96" s="19"/>
      <c r="F96" s="19"/>
      <c r="G96" s="19"/>
      <c r="H96" s="19"/>
      <c r="I96" s="19"/>
      <c r="J96" s="19"/>
      <c r="K96" s="61"/>
      <c r="L96" s="61"/>
    </row>
    <row r="97" spans="3:12">
      <c r="C97" s="19"/>
      <c r="D97" s="19"/>
      <c r="E97" s="19"/>
      <c r="F97" s="19"/>
      <c r="G97" s="19"/>
      <c r="H97" s="19"/>
      <c r="I97" s="19"/>
      <c r="J97" s="19"/>
      <c r="K97" s="61"/>
      <c r="L97" s="61"/>
    </row>
    <row r="98" spans="3:12">
      <c r="C98" s="19"/>
      <c r="D98" s="19"/>
      <c r="E98" s="19"/>
      <c r="F98" s="19"/>
      <c r="G98" s="19"/>
      <c r="H98" s="19"/>
      <c r="I98" s="19"/>
      <c r="J98" s="19"/>
      <c r="K98" s="61"/>
      <c r="L98" s="61"/>
    </row>
    <row r="99" spans="3:12">
      <c r="C99" s="19"/>
      <c r="D99" s="19"/>
      <c r="E99" s="19"/>
      <c r="F99" s="19"/>
      <c r="G99" s="19"/>
      <c r="H99" s="19"/>
      <c r="I99" s="19"/>
      <c r="J99" s="19"/>
      <c r="K99" s="61"/>
      <c r="L99" s="61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61"/>
      <c r="L100" s="61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61"/>
      <c r="L101" s="61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61"/>
      <c r="L102" s="61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61"/>
      <c r="L103" s="61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61"/>
      <c r="L104" s="61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61"/>
      <c r="L105" s="61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61"/>
      <c r="L106" s="61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5"/>
  <sheetViews>
    <sheetView view="pageBreakPreview" zoomScale="120" zoomScaleNormal="100" zoomScaleSheetLayoutView="120" workbookViewId="0">
      <selection activeCell="C18" sqref="C18:F18"/>
    </sheetView>
  </sheetViews>
  <sheetFormatPr baseColWidth="10" defaultColWidth="11.42578125" defaultRowHeight="12.75"/>
  <cols>
    <col min="1" max="1" width="5.42578125" customWidth="1"/>
    <col min="2" max="2" width="3.5703125" style="19" customWidth="1"/>
    <col min="3" max="3" width="27.85546875" style="20" customWidth="1"/>
    <col min="4" max="5" width="11.7109375" style="20" customWidth="1"/>
    <col min="6" max="6" width="9.7109375" style="20" customWidth="1"/>
    <col min="7" max="8" width="11.710937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99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112</v>
      </c>
      <c r="D4" s="3"/>
      <c r="E4" s="23"/>
      <c r="F4" s="23"/>
      <c r="G4" s="23"/>
      <c r="H4" s="23"/>
      <c r="I4" s="23"/>
      <c r="J4" s="23"/>
    </row>
    <row r="6" spans="2:13">
      <c r="C6" s="10" t="s">
        <v>120</v>
      </c>
    </row>
    <row r="7" spans="2:13" ht="6" customHeight="1" thickBot="1">
      <c r="C7" s="92"/>
      <c r="D7" s="93"/>
      <c r="E7" s="93"/>
      <c r="F7" s="93"/>
      <c r="G7" s="26"/>
      <c r="H7" s="26"/>
      <c r="I7" s="26"/>
      <c r="J7" s="26"/>
    </row>
    <row r="8" spans="2:13" ht="13.5" customHeight="1">
      <c r="C8" s="252" t="s">
        <v>44</v>
      </c>
      <c r="D8" s="353" t="s">
        <v>118</v>
      </c>
      <c r="E8" s="358"/>
      <c r="F8" s="359" t="s">
        <v>77</v>
      </c>
      <c r="G8" s="363" t="s">
        <v>119</v>
      </c>
      <c r="H8" s="364"/>
      <c r="I8" s="359" t="s">
        <v>77</v>
      </c>
      <c r="J8" s="26"/>
    </row>
    <row r="9" spans="2:13" s="1" customFormat="1" ht="13.5" customHeight="1">
      <c r="B9" s="19"/>
      <c r="C9" s="253"/>
      <c r="D9" s="137">
        <v>2018</v>
      </c>
      <c r="E9" s="117">
        <v>2019</v>
      </c>
      <c r="F9" s="360"/>
      <c r="G9" s="137">
        <v>2018</v>
      </c>
      <c r="H9" s="117">
        <v>2019</v>
      </c>
      <c r="I9" s="360"/>
      <c r="J9" s="26"/>
    </row>
    <row r="10" spans="2:13">
      <c r="C10" s="240" t="s">
        <v>10</v>
      </c>
      <c r="D10" s="241">
        <v>274.13427016763933</v>
      </c>
      <c r="E10" s="242">
        <v>291.76167580307839</v>
      </c>
      <c r="F10" s="243">
        <f>+E10/D10-1</f>
        <v>6.4302086800966274E-2</v>
      </c>
      <c r="G10" s="241">
        <v>1114.5966122256693</v>
      </c>
      <c r="H10" s="242">
        <v>1175.9006147004047</v>
      </c>
      <c r="I10" s="243">
        <f>+H10/G10-1</f>
        <v>5.5001066576293667E-2</v>
      </c>
      <c r="J10" s="26"/>
      <c r="L10" s="179" t="s">
        <v>9</v>
      </c>
      <c r="M10" s="289">
        <f>E11</f>
        <v>3730.7407919564816</v>
      </c>
    </row>
    <row r="11" spans="2:13">
      <c r="C11" s="244" t="s">
        <v>9</v>
      </c>
      <c r="D11" s="245">
        <v>3639.7956557449997</v>
      </c>
      <c r="E11" s="246">
        <v>3730.7407919564816</v>
      </c>
      <c r="F11" s="247">
        <f>+E11/D11-1</f>
        <v>2.4986330226515641E-2</v>
      </c>
      <c r="G11" s="245">
        <v>14334.955797387072</v>
      </c>
      <c r="H11" s="246">
        <v>15035.457028975366</v>
      </c>
      <c r="I11" s="247">
        <f>+H11/G11-1</f>
        <v>4.8866647479720804E-2</v>
      </c>
      <c r="J11" s="26"/>
      <c r="L11" s="179" t="s">
        <v>12</v>
      </c>
      <c r="M11" s="289">
        <f>E12</f>
        <v>621.68269108329923</v>
      </c>
    </row>
    <row r="12" spans="2:13">
      <c r="C12" s="244" t="s">
        <v>12</v>
      </c>
      <c r="D12" s="245">
        <v>577.16649423416675</v>
      </c>
      <c r="E12" s="246">
        <v>621.68269108329923</v>
      </c>
      <c r="F12" s="247">
        <f>+E12/D12-1</f>
        <v>7.7128865403388147E-2</v>
      </c>
      <c r="G12" s="245">
        <v>2340.1829053609522</v>
      </c>
      <c r="H12" s="246">
        <v>2506.3356758091259</v>
      </c>
      <c r="I12" s="247">
        <f>+H12/G12-1</f>
        <v>7.0999907771117643E-2</v>
      </c>
      <c r="J12" s="26"/>
      <c r="L12" s="179" t="s">
        <v>10</v>
      </c>
      <c r="M12" s="289">
        <f>E10</f>
        <v>291.76167580307839</v>
      </c>
    </row>
    <row r="13" spans="2:13">
      <c r="C13" s="248" t="s">
        <v>11</v>
      </c>
      <c r="D13" s="249">
        <v>83.853017733333317</v>
      </c>
      <c r="E13" s="250">
        <v>57.668433542730646</v>
      </c>
      <c r="F13" s="251">
        <f>+E13/D13-1</f>
        <v>-0.31226764281607666</v>
      </c>
      <c r="G13" s="249">
        <v>328.82299206940098</v>
      </c>
      <c r="H13" s="250">
        <v>233.40669774273064</v>
      </c>
      <c r="I13" s="251">
        <f>+H13/G13-1</f>
        <v>-0.29017525120789578</v>
      </c>
      <c r="J13" s="26"/>
      <c r="L13" s="179" t="s">
        <v>11</v>
      </c>
      <c r="M13" s="289">
        <f>E13</f>
        <v>57.668433542730646</v>
      </c>
    </row>
    <row r="14" spans="2:13" ht="13.5" thickBot="1">
      <c r="C14" s="254" t="s">
        <v>74</v>
      </c>
      <c r="D14" s="255">
        <f>SUM(D10:D13)</f>
        <v>4574.9494378801392</v>
      </c>
      <c r="E14" s="256">
        <f>SUM(E10:E13)</f>
        <v>4701.8535923855907</v>
      </c>
      <c r="F14" s="257">
        <f>+E14/D14-1</f>
        <v>2.7738919572465104E-2</v>
      </c>
      <c r="G14" s="255">
        <f>SUM(G10:G13)</f>
        <v>18118.558307043091</v>
      </c>
      <c r="H14" s="256">
        <f>SUM(H10:H13)</f>
        <v>18951.100017227629</v>
      </c>
      <c r="I14" s="257">
        <f>+H14/G14-1</f>
        <v>4.5949666418045432E-2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121</v>
      </c>
      <c r="D16" s="26"/>
      <c r="E16" s="26"/>
      <c r="F16" s="26"/>
      <c r="G16" s="26"/>
      <c r="H16" s="26"/>
      <c r="I16" s="26"/>
      <c r="J16" s="26"/>
    </row>
    <row r="17" spans="3:18">
      <c r="D17" s="26"/>
      <c r="E17" s="26"/>
      <c r="F17" s="26"/>
      <c r="G17" s="26"/>
      <c r="H17" s="26"/>
      <c r="I17" s="26"/>
      <c r="J17" s="26"/>
    </row>
    <row r="18" spans="3:18" ht="33" customHeight="1">
      <c r="C18" s="369" t="s">
        <v>100</v>
      </c>
      <c r="D18" s="369"/>
      <c r="E18" s="369"/>
      <c r="F18" s="369"/>
      <c r="G18" s="370" t="s">
        <v>101</v>
      </c>
      <c r="H18" s="370"/>
      <c r="I18" s="370"/>
      <c r="J18" s="370"/>
    </row>
    <row r="19" spans="3:18">
      <c r="C19" s="25"/>
      <c r="D19" s="26"/>
      <c r="E19" s="26"/>
      <c r="F19" s="26"/>
      <c r="G19" s="26"/>
      <c r="H19" s="26"/>
      <c r="I19" s="26"/>
      <c r="J19" s="26"/>
    </row>
    <row r="20" spans="3:18" ht="13.5" thickBot="1">
      <c r="C20" s="19"/>
      <c r="D20" s="19"/>
      <c r="E20" s="19"/>
      <c r="F20" s="19"/>
      <c r="G20" s="19"/>
      <c r="H20" s="19"/>
      <c r="I20" s="19"/>
      <c r="J20" s="26"/>
    </row>
    <row r="21" spans="3:18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18">
      <c r="C22" s="19"/>
      <c r="D22" s="19"/>
      <c r="E22" s="19"/>
      <c r="F22" s="19"/>
      <c r="G22" s="19"/>
      <c r="J22" s="26"/>
      <c r="Q22" s="30" t="s">
        <v>10</v>
      </c>
      <c r="R22" s="19" t="s">
        <v>17</v>
      </c>
    </row>
    <row r="23" spans="3:18">
      <c r="C23" s="19"/>
      <c r="D23" s="19"/>
      <c r="E23" s="19"/>
      <c r="F23" s="19"/>
      <c r="G23" s="19"/>
      <c r="J23" s="26"/>
      <c r="Q23" s="30" t="s">
        <v>10</v>
      </c>
      <c r="R23" s="19" t="s">
        <v>22</v>
      </c>
    </row>
    <row r="24" spans="3:18">
      <c r="C24" s="19"/>
      <c r="D24" s="19"/>
      <c r="E24" s="19"/>
      <c r="F24" s="19"/>
      <c r="G24" s="19"/>
      <c r="J24" s="26"/>
      <c r="Q24" s="30" t="s">
        <v>10</v>
      </c>
      <c r="R24" s="19" t="s">
        <v>28</v>
      </c>
    </row>
    <row r="25" spans="3:18">
      <c r="C25" s="19"/>
      <c r="D25" s="19"/>
      <c r="E25" s="19"/>
      <c r="F25" s="19"/>
      <c r="G25" s="19"/>
      <c r="J25" s="26"/>
      <c r="Q25" s="30" t="s">
        <v>10</v>
      </c>
      <c r="R25" s="19" t="s">
        <v>29</v>
      </c>
    </row>
    <row r="26" spans="3:18">
      <c r="C26" s="19"/>
      <c r="D26" s="19"/>
      <c r="E26" s="19"/>
      <c r="F26" s="19"/>
      <c r="G26" s="19"/>
      <c r="J26" s="26"/>
      <c r="Q26" s="30" t="s">
        <v>10</v>
      </c>
      <c r="R26" s="19" t="s">
        <v>35</v>
      </c>
    </row>
    <row r="27" spans="3:18">
      <c r="C27" s="25"/>
      <c r="D27" s="26"/>
      <c r="E27" s="26"/>
      <c r="F27" s="26"/>
      <c r="G27" s="26"/>
      <c r="J27" s="26"/>
      <c r="Q27" s="30" t="s">
        <v>10</v>
      </c>
      <c r="R27" s="19" t="s">
        <v>37</v>
      </c>
    </row>
    <row r="28" spans="3:18">
      <c r="C28" s="25"/>
      <c r="D28" s="26"/>
      <c r="E28" s="26"/>
      <c r="F28" s="26"/>
      <c r="G28" s="26"/>
      <c r="J28" s="26"/>
      <c r="Q28" s="31" t="s">
        <v>10</v>
      </c>
      <c r="R28" s="32" t="s">
        <v>39</v>
      </c>
    </row>
    <row r="29" spans="3:18">
      <c r="C29" s="25"/>
      <c r="D29" s="26"/>
      <c r="E29" s="26"/>
      <c r="F29" s="26"/>
      <c r="G29" s="26"/>
      <c r="J29" s="26"/>
      <c r="Q29" s="33" t="s">
        <v>9</v>
      </c>
      <c r="R29" s="19" t="s">
        <v>18</v>
      </c>
    </row>
    <row r="30" spans="3:18" ht="15.75" customHeight="1">
      <c r="C30" s="25"/>
      <c r="D30" s="26"/>
      <c r="E30" s="26"/>
      <c r="F30" s="26"/>
      <c r="G30" s="26"/>
      <c r="J30" s="26"/>
      <c r="Q30" s="33" t="s">
        <v>9</v>
      </c>
      <c r="R30" s="19" t="s">
        <v>24</v>
      </c>
    </row>
    <row r="31" spans="3:18" ht="15" customHeight="1">
      <c r="C31" s="25"/>
      <c r="D31" s="26"/>
      <c r="E31" s="26"/>
      <c r="F31" s="26"/>
      <c r="G31" s="26"/>
      <c r="J31" s="26"/>
      <c r="Q31" s="33" t="s">
        <v>9</v>
      </c>
      <c r="R31" s="19" t="s">
        <v>25</v>
      </c>
    </row>
    <row r="32" spans="3:18">
      <c r="C32" s="25"/>
      <c r="D32" s="26"/>
      <c r="E32" s="26"/>
      <c r="F32" s="26"/>
      <c r="G32" s="26"/>
      <c r="J32" s="26"/>
      <c r="Q32" s="33" t="s">
        <v>9</v>
      </c>
      <c r="R32" s="19" t="s">
        <v>27</v>
      </c>
    </row>
    <row r="33" spans="3:18">
      <c r="C33" s="25"/>
      <c r="D33" s="26"/>
      <c r="E33" s="26"/>
      <c r="F33" s="26"/>
      <c r="G33" s="26"/>
      <c r="J33" s="26"/>
      <c r="Q33" s="33" t="s">
        <v>9</v>
      </c>
      <c r="R33" s="19" t="s">
        <v>30</v>
      </c>
    </row>
    <row r="34" spans="3:18">
      <c r="C34" s="25"/>
      <c r="D34" s="26"/>
      <c r="E34" s="26"/>
      <c r="F34" s="26"/>
      <c r="G34" s="26"/>
      <c r="J34" s="26"/>
      <c r="Q34" s="33" t="s">
        <v>9</v>
      </c>
      <c r="R34" s="19" t="s">
        <v>34</v>
      </c>
    </row>
    <row r="35" spans="3:18">
      <c r="C35" s="25"/>
      <c r="D35" s="26"/>
      <c r="E35" s="26"/>
      <c r="F35" s="26"/>
      <c r="G35" s="26"/>
      <c r="J35" s="26"/>
      <c r="Q35" s="34" t="s">
        <v>9</v>
      </c>
      <c r="R35" s="32" t="s">
        <v>40</v>
      </c>
    </row>
    <row r="36" spans="3:18">
      <c r="C36" s="25"/>
      <c r="D36" s="26"/>
      <c r="E36" s="26"/>
      <c r="F36" s="26"/>
      <c r="G36" s="26"/>
      <c r="J36" s="26"/>
      <c r="Q36" s="35" t="s">
        <v>12</v>
      </c>
      <c r="R36" s="19" t="s">
        <v>19</v>
      </c>
    </row>
    <row r="37" spans="3:18">
      <c r="C37" s="25"/>
      <c r="D37" s="26"/>
      <c r="E37" s="26"/>
      <c r="F37" s="26"/>
      <c r="G37" s="26"/>
      <c r="J37" s="26"/>
      <c r="Q37" s="35" t="s">
        <v>12</v>
      </c>
      <c r="R37" s="19" t="s">
        <v>20</v>
      </c>
    </row>
    <row r="38" spans="3:18">
      <c r="C38" s="25"/>
      <c r="D38" s="26"/>
      <c r="E38" s="26"/>
      <c r="F38" s="26"/>
      <c r="G38" s="26"/>
      <c r="J38" s="26"/>
      <c r="Q38" s="35" t="s">
        <v>12</v>
      </c>
      <c r="R38" s="19" t="s">
        <v>21</v>
      </c>
    </row>
    <row r="39" spans="3:18">
      <c r="C39" s="25"/>
      <c r="D39" s="26"/>
      <c r="E39" s="26"/>
      <c r="F39" s="26"/>
      <c r="G39" s="26"/>
      <c r="J39" s="26"/>
      <c r="Q39" s="35" t="s">
        <v>12</v>
      </c>
      <c r="R39" s="19" t="s">
        <v>23</v>
      </c>
    </row>
    <row r="40" spans="3:18">
      <c r="C40" s="25"/>
      <c r="D40" s="19"/>
      <c r="E40" s="19"/>
      <c r="F40" s="19"/>
      <c r="G40" s="19"/>
      <c r="J40" s="19"/>
      <c r="Q40" s="35" t="s">
        <v>12</v>
      </c>
      <c r="R40" s="19" t="s">
        <v>26</v>
      </c>
    </row>
    <row r="41" spans="3:18">
      <c r="C41" s="25"/>
      <c r="D41" s="19"/>
      <c r="E41" s="19"/>
      <c r="F41" s="19"/>
      <c r="G41" s="19"/>
      <c r="J41" s="19"/>
      <c r="Q41" s="35" t="s">
        <v>12</v>
      </c>
      <c r="R41" s="19" t="s">
        <v>32</v>
      </c>
    </row>
    <row r="42" spans="3:18" ht="12.75" customHeight="1">
      <c r="C42" s="25"/>
      <c r="D42" s="19"/>
      <c r="E42" s="19"/>
      <c r="F42" s="19"/>
      <c r="G42" s="19"/>
      <c r="J42" s="19"/>
      <c r="Q42" s="36" t="s">
        <v>12</v>
      </c>
      <c r="R42" s="32" t="s">
        <v>33</v>
      </c>
    </row>
    <row r="43" spans="3:18" ht="16.5" customHeight="1">
      <c r="C43" s="25"/>
      <c r="D43" s="19"/>
      <c r="E43" s="19"/>
      <c r="F43" s="19"/>
      <c r="G43" s="19"/>
      <c r="J43" s="19"/>
      <c r="Q43" s="37" t="s">
        <v>12</v>
      </c>
      <c r="R43" s="19" t="s">
        <v>36</v>
      </c>
    </row>
    <row r="44" spans="3:18">
      <c r="C44" s="25"/>
      <c r="D44" s="19"/>
      <c r="E44" s="19"/>
      <c r="F44" s="19"/>
      <c r="G44" s="19"/>
      <c r="J44" s="19"/>
      <c r="Q44" s="37" t="s">
        <v>12</v>
      </c>
      <c r="R44" s="19" t="s">
        <v>38</v>
      </c>
    </row>
    <row r="45" spans="3:18" ht="13.5" thickBot="1">
      <c r="C45" s="25"/>
      <c r="D45" s="19"/>
      <c r="E45" s="19"/>
      <c r="F45" s="19"/>
      <c r="G45" s="19"/>
      <c r="J45" s="19"/>
      <c r="Q45" s="38" t="s">
        <v>11</v>
      </c>
      <c r="R45" s="39" t="s">
        <v>31</v>
      </c>
    </row>
    <row r="46" spans="3:18">
      <c r="C46" s="25"/>
      <c r="D46" s="19"/>
      <c r="E46" s="19"/>
      <c r="F46" s="19"/>
      <c r="G46" s="19"/>
      <c r="H46" s="19"/>
      <c r="I46" s="19"/>
      <c r="J46" s="19"/>
    </row>
    <row r="47" spans="3:18">
      <c r="C47" s="25"/>
      <c r="D47" s="19"/>
      <c r="E47" s="19"/>
      <c r="F47" s="19"/>
      <c r="G47" s="19"/>
      <c r="H47" s="19"/>
      <c r="I47" s="19"/>
      <c r="J47" s="19"/>
    </row>
    <row r="48" spans="3:18">
      <c r="C48" s="25"/>
      <c r="D48" s="19"/>
      <c r="E48" s="19"/>
      <c r="F48" s="19"/>
      <c r="G48" s="19"/>
      <c r="H48" s="19"/>
      <c r="I48" s="19"/>
      <c r="J48" s="19"/>
    </row>
    <row r="49" spans="3:11">
      <c r="C49" s="25"/>
      <c r="D49" s="19"/>
      <c r="E49" s="19"/>
      <c r="F49" s="19"/>
      <c r="G49" s="19"/>
      <c r="H49" s="19"/>
      <c r="I49" s="19"/>
      <c r="J49" s="19"/>
    </row>
    <row r="50" spans="3:11">
      <c r="C50" s="25"/>
      <c r="D50" s="19"/>
      <c r="E50" s="19"/>
      <c r="F50" s="19"/>
      <c r="G50" s="19"/>
      <c r="H50" s="19"/>
      <c r="I50" s="19"/>
      <c r="J50" s="19"/>
    </row>
    <row r="51" spans="3:11">
      <c r="C51" s="25"/>
      <c r="D51" s="19"/>
      <c r="E51" s="19"/>
      <c r="F51" s="19"/>
      <c r="G51" s="19"/>
      <c r="H51" s="19"/>
      <c r="I51" s="19"/>
      <c r="J51" s="19"/>
    </row>
    <row r="52" spans="3:11">
      <c r="C52" s="25"/>
      <c r="D52" s="19"/>
      <c r="E52" s="19"/>
      <c r="F52" s="19"/>
      <c r="G52" s="19"/>
      <c r="H52" s="19"/>
      <c r="I52" s="40"/>
      <c r="J52" s="19"/>
    </row>
    <row r="53" spans="3:11" ht="13.5" thickBot="1">
      <c r="C53" s="258" t="s">
        <v>107</v>
      </c>
      <c r="D53" s="91"/>
      <c r="E53" s="91"/>
      <c r="F53" s="91"/>
      <c r="G53" s="91"/>
      <c r="H53" s="91"/>
      <c r="I53" s="40"/>
      <c r="J53" s="19"/>
    </row>
    <row r="54" spans="3:11">
      <c r="C54" s="365" t="s">
        <v>13</v>
      </c>
      <c r="D54" s="367" t="s">
        <v>122</v>
      </c>
      <c r="E54" s="368"/>
      <c r="F54" s="368"/>
      <c r="G54" s="368"/>
      <c r="H54" s="368"/>
      <c r="I54" s="19"/>
      <c r="J54" s="19"/>
    </row>
    <row r="55" spans="3:11">
      <c r="C55" s="366"/>
      <c r="D55" s="142" t="s">
        <v>14</v>
      </c>
      <c r="E55" s="143" t="s">
        <v>15</v>
      </c>
      <c r="F55" s="143" t="s">
        <v>5</v>
      </c>
      <c r="G55" s="143" t="s">
        <v>16</v>
      </c>
      <c r="H55" s="143" t="s">
        <v>74</v>
      </c>
      <c r="I55" s="19"/>
      <c r="J55" s="19"/>
    </row>
    <row r="56" spans="3:11">
      <c r="C56" s="259" t="s">
        <v>10</v>
      </c>
      <c r="D56" s="265">
        <v>87.75804278999999</v>
      </c>
      <c r="E56" s="266">
        <v>170.11883343361202</v>
      </c>
      <c r="F56" s="266">
        <v>0</v>
      </c>
      <c r="G56" s="266">
        <v>33.884799579466346</v>
      </c>
      <c r="H56" s="266">
        <f>SUM(D56:G56)</f>
        <v>291.76167580307839</v>
      </c>
      <c r="I56" s="290"/>
      <c r="K56" s="19"/>
    </row>
    <row r="57" spans="3:11">
      <c r="C57" s="260" t="s">
        <v>9</v>
      </c>
      <c r="D57" s="267">
        <v>0</v>
      </c>
      <c r="E57" s="268">
        <v>2606.3489197753388</v>
      </c>
      <c r="F57" s="268">
        <v>0</v>
      </c>
      <c r="G57" s="268">
        <v>1124.3918721811428</v>
      </c>
      <c r="H57" s="268">
        <f>SUM(D57:G57)</f>
        <v>3730.7407919564816</v>
      </c>
      <c r="I57" s="290"/>
      <c r="K57" s="19"/>
    </row>
    <row r="58" spans="3:11">
      <c r="C58" s="260" t="s">
        <v>12</v>
      </c>
      <c r="D58" s="267">
        <v>71.025591902499997</v>
      </c>
      <c r="E58" s="268">
        <v>433.32155685920043</v>
      </c>
      <c r="F58" s="268">
        <v>57.145218969999995</v>
      </c>
      <c r="G58" s="268">
        <v>60.190323351598863</v>
      </c>
      <c r="H58" s="268">
        <f>SUM(D58:G58)</f>
        <v>621.68269108329923</v>
      </c>
      <c r="I58" s="290"/>
      <c r="K58" s="19"/>
    </row>
    <row r="59" spans="3:11">
      <c r="C59" s="261" t="s">
        <v>11</v>
      </c>
      <c r="D59" s="269">
        <v>0</v>
      </c>
      <c r="E59" s="270">
        <v>0</v>
      </c>
      <c r="F59" s="270">
        <v>0</v>
      </c>
      <c r="G59" s="270">
        <v>57.668433542730646</v>
      </c>
      <c r="H59" s="270">
        <f>SUM(D59:G59)</f>
        <v>57.668433542730646</v>
      </c>
      <c r="I59" s="290"/>
      <c r="K59" s="19"/>
    </row>
    <row r="60" spans="3:11" ht="13.5" thickBot="1">
      <c r="C60" s="144" t="s">
        <v>74</v>
      </c>
      <c r="D60" s="271">
        <f>SUM(D56:D59)</f>
        <v>158.78363469249999</v>
      </c>
      <c r="E60" s="272">
        <f>SUM(E56:E59)</f>
        <v>3209.7893100681513</v>
      </c>
      <c r="F60" s="272">
        <f>SUM(F56:F59)</f>
        <v>57.145218969999995</v>
      </c>
      <c r="G60" s="272">
        <f>SUM(G56:G59)</f>
        <v>1276.1354286549386</v>
      </c>
      <c r="H60" s="272">
        <f>SUM(H56:H59)</f>
        <v>4701.8535923855907</v>
      </c>
      <c r="I60" s="19"/>
      <c r="J60" s="19"/>
    </row>
    <row r="61" spans="3:11" ht="6.75" customHeight="1">
      <c r="C61" s="19"/>
      <c r="D61" s="19"/>
      <c r="E61" s="19"/>
      <c r="F61" s="19"/>
      <c r="G61" s="19"/>
      <c r="H61" s="19"/>
      <c r="I61" s="19"/>
      <c r="J61" s="19"/>
    </row>
    <row r="62" spans="3:11">
      <c r="C62" s="19"/>
      <c r="D62" s="19"/>
      <c r="E62" s="19"/>
      <c r="F62" s="19"/>
      <c r="G62" s="19"/>
      <c r="H62" s="19"/>
      <c r="I62" s="19"/>
      <c r="J62" s="19"/>
    </row>
    <row r="63" spans="3:11">
      <c r="C63" s="19"/>
      <c r="D63" s="19"/>
      <c r="E63" s="19"/>
      <c r="F63" s="19"/>
      <c r="G63" s="19"/>
      <c r="H63" s="19"/>
      <c r="I63" s="19"/>
      <c r="J63" s="19"/>
    </row>
    <row r="64" spans="3:11">
      <c r="H64" s="151"/>
    </row>
    <row r="65" spans="5:5">
      <c r="E65" s="151"/>
    </row>
  </sheetData>
  <sortState ref="L10:M13">
    <sortCondition descending="1" ref="M10:M13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topLeftCell="A13" zoomScaleNormal="100" zoomScaleSheetLayoutView="100" workbookViewId="0">
      <selection activeCell="G35" sqref="G35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6"/>
      <c r="L1" s="46"/>
      <c r="M1" s="47"/>
      <c r="N1" s="47"/>
      <c r="O1" s="47"/>
      <c r="P1" s="47"/>
      <c r="Q1" s="47"/>
      <c r="R1" s="47"/>
    </row>
    <row r="2" spans="3:19" ht="15">
      <c r="C2" s="23" t="s">
        <v>113</v>
      </c>
      <c r="D2" s="3"/>
      <c r="E2" s="23"/>
      <c r="F2" s="23"/>
      <c r="G2" s="23"/>
      <c r="H2" s="23"/>
      <c r="I2" s="23"/>
      <c r="J2" s="23"/>
      <c r="K2" s="4"/>
      <c r="L2" s="4"/>
      <c r="M2" s="48"/>
      <c r="N2" s="48"/>
      <c r="O2" s="48"/>
      <c r="P2" s="48"/>
      <c r="Q2" s="48"/>
      <c r="R2" s="48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8"/>
      <c r="N3" s="48"/>
      <c r="O3" s="48"/>
      <c r="P3" s="48"/>
      <c r="Q3" s="48"/>
      <c r="R3" s="48"/>
    </row>
    <row r="4" spans="3:19" ht="15">
      <c r="C4" s="10" t="s">
        <v>108</v>
      </c>
      <c r="D4" s="3"/>
      <c r="E4" s="23"/>
      <c r="F4" s="23"/>
      <c r="G4" s="23"/>
      <c r="H4" s="23"/>
      <c r="I4" s="23"/>
      <c r="J4" s="23"/>
      <c r="K4" s="4"/>
      <c r="L4" s="4"/>
      <c r="M4" s="48"/>
      <c r="N4" s="48"/>
      <c r="O4" s="48"/>
      <c r="P4" s="48"/>
      <c r="Q4" s="48"/>
      <c r="R4" s="48"/>
    </row>
    <row r="5" spans="3:19" ht="13.5" thickBot="1">
      <c r="C5"/>
      <c r="D5"/>
      <c r="E5"/>
      <c r="F5"/>
      <c r="G5"/>
    </row>
    <row r="6" spans="3:19" ht="12.75" customHeight="1">
      <c r="C6" s="135" t="s">
        <v>61</v>
      </c>
      <c r="D6" s="353" t="s">
        <v>118</v>
      </c>
      <c r="E6" s="358"/>
      <c r="F6" s="359" t="s">
        <v>77</v>
      </c>
      <c r="G6" s="363" t="s">
        <v>119</v>
      </c>
      <c r="H6" s="364"/>
      <c r="I6" s="359" t="s">
        <v>77</v>
      </c>
      <c r="O6" s="50"/>
      <c r="P6" s="90"/>
    </row>
    <row r="7" spans="3:19" ht="12.75" customHeight="1">
      <c r="C7" s="136"/>
      <c r="D7" s="137">
        <v>2018</v>
      </c>
      <c r="E7" s="117">
        <v>2019</v>
      </c>
      <c r="F7" s="360"/>
      <c r="G7" s="300">
        <v>2018</v>
      </c>
      <c r="H7" s="117">
        <v>2019</v>
      </c>
      <c r="I7" s="360"/>
      <c r="O7" s="50"/>
      <c r="P7" s="90"/>
    </row>
    <row r="8" spans="3:19" ht="20.100000000000001" customHeight="1">
      <c r="C8" s="146" t="s">
        <v>17</v>
      </c>
      <c r="D8" s="273">
        <v>5.5570219999999999</v>
      </c>
      <c r="E8" s="274">
        <v>5.6853258733553238</v>
      </c>
      <c r="F8" s="277">
        <f>+E8/D8-1</f>
        <v>2.3088602736379915E-2</v>
      </c>
      <c r="G8" s="301">
        <v>20.792302999999997</v>
      </c>
      <c r="H8" s="274">
        <v>22.905568873355325</v>
      </c>
      <c r="I8" s="277">
        <f>+H8/G8-1</f>
        <v>0.1016369313853942</v>
      </c>
      <c r="J8" s="26"/>
      <c r="K8" s="49"/>
      <c r="L8" s="49"/>
      <c r="O8" s="50"/>
      <c r="P8" s="90"/>
    </row>
    <row r="9" spans="3:19" ht="20.100000000000001" customHeight="1">
      <c r="C9" s="147" t="s">
        <v>18</v>
      </c>
      <c r="D9" s="275">
        <v>254.15337253999999</v>
      </c>
      <c r="E9" s="276">
        <v>252.79119874163669</v>
      </c>
      <c r="F9" s="278">
        <f t="shared" ref="F9:F32" si="0">+E9/D9-1</f>
        <v>-5.3596526567788461E-3</v>
      </c>
      <c r="G9" s="302">
        <v>1021.7957572325</v>
      </c>
      <c r="H9" s="276">
        <v>1019.4105208366365</v>
      </c>
      <c r="I9" s="306">
        <f t="shared" ref="I9:I32" si="1">+H9/G9-1</f>
        <v>-2.3343573106272553E-3</v>
      </c>
      <c r="J9" s="26"/>
      <c r="K9" s="49"/>
      <c r="L9" s="49"/>
      <c r="O9" s="50"/>
      <c r="P9" s="90"/>
    </row>
    <row r="10" spans="3:19" ht="20.100000000000001" customHeight="1">
      <c r="C10" s="148" t="s">
        <v>19</v>
      </c>
      <c r="D10" s="275">
        <v>4.8164380749999998</v>
      </c>
      <c r="E10" s="276">
        <v>4.3644315417681678</v>
      </c>
      <c r="F10" s="278">
        <f t="shared" si="0"/>
        <v>-9.3846640648822643E-2</v>
      </c>
      <c r="G10" s="302">
        <v>18.488484039980158</v>
      </c>
      <c r="H10" s="276">
        <v>17.591318173940572</v>
      </c>
      <c r="I10" s="278">
        <f t="shared" si="1"/>
        <v>-4.8525658680264039E-2</v>
      </c>
      <c r="J10" s="26"/>
      <c r="K10" s="49"/>
      <c r="L10" s="49"/>
      <c r="O10" s="50"/>
      <c r="P10" s="90"/>
    </row>
    <row r="11" spans="3:19" ht="20.100000000000001" customHeight="1">
      <c r="C11" s="147" t="s">
        <v>20</v>
      </c>
      <c r="D11" s="275">
        <v>100.78627678250002</v>
      </c>
      <c r="E11" s="276">
        <v>110.37754674677157</v>
      </c>
      <c r="F11" s="278">
        <f t="shared" si="0"/>
        <v>9.5164443716576619E-2</v>
      </c>
      <c r="G11" s="302">
        <v>472.26994390273808</v>
      </c>
      <c r="H11" s="276">
        <v>444.54156056245449</v>
      </c>
      <c r="I11" s="278">
        <f t="shared" si="1"/>
        <v>-5.8712996027530662E-2</v>
      </c>
      <c r="J11" s="26"/>
      <c r="K11" s="49"/>
      <c r="L11" s="49"/>
      <c r="P11" s="12"/>
    </row>
    <row r="12" spans="3:19" ht="20.100000000000001" customHeight="1">
      <c r="C12" s="147" t="s">
        <v>21</v>
      </c>
      <c r="D12" s="275">
        <v>1.2733590000000001</v>
      </c>
      <c r="E12" s="276">
        <v>0.76528914560802874</v>
      </c>
      <c r="F12" s="278">
        <f t="shared" si="0"/>
        <v>-0.3989996963872493</v>
      </c>
      <c r="G12" s="302">
        <v>6.3170752215674604</v>
      </c>
      <c r="H12" s="276">
        <v>3.0878818010790621</v>
      </c>
      <c r="I12" s="278">
        <f t="shared" si="1"/>
        <v>-0.51118489288578339</v>
      </c>
      <c r="J12" s="26"/>
      <c r="K12" s="49"/>
      <c r="L12" s="49"/>
      <c r="O12" s="50"/>
      <c r="P12" s="90"/>
      <c r="Q12" s="50"/>
      <c r="R12" s="50"/>
      <c r="S12" s="50"/>
    </row>
    <row r="13" spans="3:19" ht="20.100000000000001" customHeight="1">
      <c r="C13" s="147" t="s">
        <v>22</v>
      </c>
      <c r="D13" s="275">
        <v>113.38819932750002</v>
      </c>
      <c r="E13" s="276">
        <v>116.12870487722782</v>
      </c>
      <c r="F13" s="278">
        <f t="shared" si="0"/>
        <v>2.4169230713439349E-2</v>
      </c>
      <c r="G13" s="302">
        <v>460.76264360216464</v>
      </c>
      <c r="H13" s="276">
        <v>467.87341073475011</v>
      </c>
      <c r="I13" s="278">
        <f t="shared" si="1"/>
        <v>1.5432603383370491E-2</v>
      </c>
      <c r="J13" s="26"/>
      <c r="K13" s="49"/>
      <c r="L13" s="49"/>
      <c r="N13" s="8"/>
      <c r="O13" s="50"/>
      <c r="P13" s="90"/>
      <c r="Q13" s="50"/>
      <c r="R13" s="50"/>
      <c r="S13" s="50"/>
    </row>
    <row r="14" spans="3:19" ht="20.100000000000001" customHeight="1">
      <c r="C14" s="147" t="s">
        <v>60</v>
      </c>
      <c r="D14" s="275">
        <v>154.71362307666666</v>
      </c>
      <c r="E14" s="276">
        <v>226.23892069116846</v>
      </c>
      <c r="F14" s="278">
        <f t="shared" si="0"/>
        <v>0.46230768947255663</v>
      </c>
      <c r="G14" s="302">
        <v>956.68494438561402</v>
      </c>
      <c r="H14" s="276">
        <v>915.00378914048486</v>
      </c>
      <c r="I14" s="278">
        <f t="shared" si="1"/>
        <v>-4.3568319424005297E-2</v>
      </c>
      <c r="J14" s="19"/>
      <c r="K14" s="49"/>
      <c r="L14" s="49"/>
      <c r="N14" s="8"/>
      <c r="O14" s="50"/>
      <c r="P14" s="90"/>
      <c r="Q14" s="50"/>
      <c r="R14" s="50"/>
      <c r="S14" s="50"/>
    </row>
    <row r="15" spans="3:19" ht="20.100000000000001" customHeight="1">
      <c r="C15" s="147" t="s">
        <v>23</v>
      </c>
      <c r="D15" s="275">
        <v>193.7261324816667</v>
      </c>
      <c r="E15" s="276">
        <v>194.87733174689251</v>
      </c>
      <c r="F15" s="278">
        <f t="shared" si="0"/>
        <v>5.9424056552348503E-3</v>
      </c>
      <c r="G15" s="302">
        <v>781.23685906166668</v>
      </c>
      <c r="H15" s="276">
        <v>785.57030656439258</v>
      </c>
      <c r="I15" s="278">
        <f t="shared" si="1"/>
        <v>5.5469061046744539E-3</v>
      </c>
      <c r="J15" s="19"/>
      <c r="K15" s="49"/>
      <c r="L15" s="49"/>
      <c r="O15" s="50"/>
      <c r="P15" s="90"/>
      <c r="Q15" s="50"/>
      <c r="R15" s="50"/>
      <c r="S15" s="50"/>
    </row>
    <row r="16" spans="3:19" ht="20.100000000000001" customHeight="1">
      <c r="C16" s="147" t="s">
        <v>24</v>
      </c>
      <c r="D16" s="275">
        <v>970.28081143999998</v>
      </c>
      <c r="E16" s="276">
        <v>848.65466779807173</v>
      </c>
      <c r="F16" s="278">
        <f t="shared" si="0"/>
        <v>-0.12535148815467356</v>
      </c>
      <c r="G16" s="302">
        <v>3598.3097329781249</v>
      </c>
      <c r="H16" s="276">
        <v>3412.6576388649296</v>
      </c>
      <c r="I16" s="278">
        <f t="shared" si="1"/>
        <v>-5.1594250603752556E-2</v>
      </c>
      <c r="J16" s="19"/>
      <c r="K16" s="49"/>
      <c r="L16" s="49"/>
      <c r="N16" s="8"/>
      <c r="O16" s="50"/>
      <c r="P16" s="90"/>
      <c r="Q16" s="50"/>
      <c r="R16" s="50"/>
      <c r="S16" s="50"/>
    </row>
    <row r="17" spans="3:19" ht="20.100000000000001" customHeight="1">
      <c r="C17" s="147" t="s">
        <v>25</v>
      </c>
      <c r="D17" s="275">
        <v>323.82092987833335</v>
      </c>
      <c r="E17" s="276">
        <v>308.05981709239006</v>
      </c>
      <c r="F17" s="278">
        <f t="shared" si="0"/>
        <v>-4.8672310316275946E-2</v>
      </c>
      <c r="G17" s="302">
        <v>1253.4301657683334</v>
      </c>
      <c r="H17" s="276">
        <v>1240.67379352739</v>
      </c>
      <c r="I17" s="278">
        <f t="shared" si="1"/>
        <v>-1.0177170287842818E-2</v>
      </c>
      <c r="J17" s="19"/>
      <c r="K17" s="49"/>
      <c r="L17" s="49"/>
      <c r="N17" s="52"/>
      <c r="O17" s="50"/>
      <c r="P17" s="90"/>
      <c r="Q17" s="50"/>
      <c r="R17" s="50"/>
      <c r="S17" s="50"/>
    </row>
    <row r="18" spans="3:19" ht="20.100000000000001" customHeight="1">
      <c r="C18" s="147" t="s">
        <v>26</v>
      </c>
      <c r="D18" s="275">
        <v>119.24872760666666</v>
      </c>
      <c r="E18" s="276">
        <v>143.14641358591891</v>
      </c>
      <c r="F18" s="278">
        <f t="shared" si="0"/>
        <v>0.20040202070815405</v>
      </c>
      <c r="G18" s="302">
        <v>441.93372313916666</v>
      </c>
      <c r="H18" s="276">
        <v>578.19944220091884</v>
      </c>
      <c r="I18" s="278">
        <f t="shared" si="1"/>
        <v>0.30833971685578199</v>
      </c>
      <c r="J18" s="19"/>
      <c r="K18" s="49"/>
      <c r="L18" s="49"/>
      <c r="O18" s="50"/>
      <c r="P18" s="90"/>
      <c r="Q18" s="50"/>
      <c r="R18" s="50"/>
      <c r="S18" s="50"/>
    </row>
    <row r="19" spans="3:19" ht="20.100000000000001" customHeight="1">
      <c r="C19" s="147" t="s">
        <v>27</v>
      </c>
      <c r="D19" s="275">
        <v>322.30177709166668</v>
      </c>
      <c r="E19" s="276">
        <v>290.90067229904025</v>
      </c>
      <c r="F19" s="278">
        <f t="shared" si="0"/>
        <v>-9.7427650185420989E-2</v>
      </c>
      <c r="G19" s="302">
        <v>1219.6933488241666</v>
      </c>
      <c r="H19" s="276">
        <v>1171.3376543215404</v>
      </c>
      <c r="I19" s="306">
        <f t="shared" si="1"/>
        <v>-3.9645780268657727E-2</v>
      </c>
      <c r="J19" s="19"/>
      <c r="K19" s="49"/>
      <c r="L19" s="49"/>
      <c r="P19" s="12"/>
      <c r="Q19" s="50"/>
      <c r="R19" s="50"/>
      <c r="S19" s="50"/>
    </row>
    <row r="20" spans="3:19" ht="20.100000000000001" customHeight="1">
      <c r="C20" s="147" t="s">
        <v>28</v>
      </c>
      <c r="D20" s="275">
        <v>55.704006692633953</v>
      </c>
      <c r="E20" s="276">
        <v>59.338722211162448</v>
      </c>
      <c r="F20" s="278">
        <f t="shared" si="0"/>
        <v>6.5250522077959117E-2</v>
      </c>
      <c r="G20" s="302">
        <v>215.59590473053581</v>
      </c>
      <c r="H20" s="276">
        <v>239.6191948609507</v>
      </c>
      <c r="I20" s="278">
        <f t="shared" si="1"/>
        <v>0.11142739543425284</v>
      </c>
      <c r="J20" s="19"/>
      <c r="K20" s="49"/>
      <c r="L20" s="49"/>
      <c r="O20" s="50"/>
      <c r="P20" s="90"/>
      <c r="Q20" s="50"/>
      <c r="R20" s="50"/>
      <c r="S20" s="50"/>
    </row>
    <row r="21" spans="3:19" ht="20.100000000000001" customHeight="1">
      <c r="C21" s="147" t="s">
        <v>29</v>
      </c>
      <c r="D21" s="275">
        <v>4.6067202666666685</v>
      </c>
      <c r="E21" s="276">
        <v>5.1808198280272828</v>
      </c>
      <c r="F21" s="278">
        <f t="shared" si="0"/>
        <v>0.12462218848291862</v>
      </c>
      <c r="G21" s="302">
        <v>19.014560406666675</v>
      </c>
      <c r="H21" s="276">
        <v>20.847415565527289</v>
      </c>
      <c r="I21" s="278">
        <f t="shared" si="1"/>
        <v>9.639219207076688E-2</v>
      </c>
      <c r="J21" s="26"/>
      <c r="K21" s="49"/>
      <c r="L21" s="49"/>
      <c r="N21" s="8"/>
      <c r="O21" s="50"/>
      <c r="P21" s="90"/>
      <c r="Q21" s="50"/>
      <c r="R21" s="50"/>
      <c r="S21" s="50"/>
    </row>
    <row r="22" spans="3:19" ht="20.100000000000001" customHeight="1">
      <c r="C22" s="147" t="s">
        <v>30</v>
      </c>
      <c r="D22" s="275">
        <v>1502.3504539425001</v>
      </c>
      <c r="E22" s="276">
        <v>1689.5657623614677</v>
      </c>
      <c r="F22" s="278">
        <f t="shared" si="0"/>
        <v>0.12461493783136501</v>
      </c>
      <c r="G22" s="302">
        <v>5801.9450054074996</v>
      </c>
      <c r="H22" s="276">
        <v>6814.9392779994232</v>
      </c>
      <c r="I22" s="278">
        <f t="shared" si="1"/>
        <v>0.17459563502373743</v>
      </c>
      <c r="J22" s="26"/>
      <c r="K22" s="49"/>
      <c r="L22" s="49"/>
      <c r="N22" s="8"/>
      <c r="O22" s="50"/>
      <c r="P22" s="90"/>
      <c r="Q22" s="50"/>
      <c r="R22" s="50"/>
      <c r="S22" s="50"/>
    </row>
    <row r="23" spans="3:19" ht="20.100000000000001" customHeight="1">
      <c r="C23" s="147" t="s">
        <v>31</v>
      </c>
      <c r="D23" s="275">
        <v>83.853017733333317</v>
      </c>
      <c r="E23" s="276">
        <v>57.668433542730646</v>
      </c>
      <c r="F23" s="278">
        <f t="shared" si="0"/>
        <v>-0.31226764281607666</v>
      </c>
      <c r="G23" s="302">
        <v>328.82299206940098</v>
      </c>
      <c r="H23" s="276">
        <v>233.40669774273064</v>
      </c>
      <c r="I23" s="278">
        <f t="shared" si="1"/>
        <v>-0.29017525120789578</v>
      </c>
      <c r="J23" s="26"/>
      <c r="K23" s="49"/>
      <c r="L23" s="49"/>
      <c r="O23" s="50"/>
      <c r="P23" s="50"/>
      <c r="Q23" s="50"/>
      <c r="R23" s="50"/>
      <c r="S23" s="50"/>
    </row>
    <row r="24" spans="3:19" ht="20.100000000000001" customHeight="1">
      <c r="C24" s="147" t="s">
        <v>32</v>
      </c>
      <c r="D24" s="275">
        <v>9.9975500000000009E-2</v>
      </c>
      <c r="E24" s="276">
        <v>0.15358662881345866</v>
      </c>
      <c r="F24" s="278">
        <f t="shared" si="0"/>
        <v>0.53624266758814554</v>
      </c>
      <c r="G24" s="302">
        <v>0.77046110500000009</v>
      </c>
      <c r="H24" s="276">
        <v>0.6084835988134587</v>
      </c>
      <c r="I24" s="278">
        <f t="shared" si="1"/>
        <v>-0.21023450130755317</v>
      </c>
      <c r="J24" s="26"/>
      <c r="K24" s="49"/>
      <c r="L24" s="49"/>
      <c r="M24" s="8"/>
      <c r="N24" s="8"/>
      <c r="O24" s="50"/>
      <c r="P24" s="90"/>
      <c r="Q24" s="50"/>
      <c r="R24" s="50"/>
      <c r="S24" s="50"/>
    </row>
    <row r="25" spans="3:19" ht="20.100000000000001" customHeight="1">
      <c r="C25" s="147" t="s">
        <v>33</v>
      </c>
      <c r="D25" s="275">
        <v>60.90613293083333</v>
      </c>
      <c r="E25" s="276">
        <v>55.424037673069336</v>
      </c>
      <c r="F25" s="278">
        <f t="shared" si="0"/>
        <v>-9.0008920185256414E-2</v>
      </c>
      <c r="G25" s="302">
        <v>234.22043136333335</v>
      </c>
      <c r="H25" s="276">
        <v>223.07270329806931</v>
      </c>
      <c r="I25" s="278">
        <f t="shared" si="1"/>
        <v>-4.7595028325992494E-2</v>
      </c>
      <c r="J25" s="26"/>
      <c r="K25" s="49"/>
      <c r="L25" s="49"/>
      <c r="M25" s="8"/>
      <c r="P25" s="12"/>
      <c r="Q25" s="50"/>
      <c r="R25" s="50"/>
      <c r="S25" s="50"/>
    </row>
    <row r="26" spans="3:19" ht="20.100000000000001" customHeight="1">
      <c r="C26" s="147" t="s">
        <v>34</v>
      </c>
      <c r="D26" s="275">
        <v>104.05585016000001</v>
      </c>
      <c r="E26" s="276">
        <v>97.839564234235496</v>
      </c>
      <c r="F26" s="278">
        <f t="shared" si="0"/>
        <v>-5.9739898489187593E-2</v>
      </c>
      <c r="G26" s="302">
        <v>405.07515057749993</v>
      </c>
      <c r="H26" s="276">
        <v>394.43079107899052</v>
      </c>
      <c r="I26" s="278">
        <f t="shared" si="1"/>
        <v>-2.6277493159810317E-2</v>
      </c>
      <c r="J26" s="26"/>
      <c r="K26" s="49"/>
      <c r="L26" s="49"/>
      <c r="M26" s="8"/>
      <c r="N26" s="8"/>
      <c r="O26" s="50"/>
      <c r="P26" s="90"/>
      <c r="Q26" s="50"/>
      <c r="R26" s="50"/>
      <c r="S26" s="50"/>
    </row>
    <row r="27" spans="3:19" ht="20.100000000000001" customHeight="1">
      <c r="C27" s="147" t="s">
        <v>35</v>
      </c>
      <c r="D27" s="275">
        <v>88.336879723338654</v>
      </c>
      <c r="E27" s="276">
        <v>98.827284116145179</v>
      </c>
      <c r="F27" s="278">
        <f t="shared" si="0"/>
        <v>0.11875452727854219</v>
      </c>
      <c r="G27" s="302">
        <v>371.54079533130221</v>
      </c>
      <c r="H27" s="276">
        <v>398.08611688866108</v>
      </c>
      <c r="I27" s="278">
        <f t="shared" si="1"/>
        <v>7.1446586460817807E-2</v>
      </c>
      <c r="J27" s="26"/>
      <c r="K27" s="49"/>
      <c r="L27" s="49"/>
      <c r="M27" s="8"/>
      <c r="N27" s="8"/>
      <c r="O27" s="50"/>
      <c r="P27" s="90"/>
      <c r="Q27" s="50"/>
      <c r="R27" s="50"/>
      <c r="S27" s="50"/>
    </row>
    <row r="28" spans="3:19" ht="20.100000000000001" customHeight="1">
      <c r="C28" s="147" t="s">
        <v>36</v>
      </c>
      <c r="D28" s="275">
        <v>82.921328550000013</v>
      </c>
      <c r="E28" s="276">
        <v>100.04964091485294</v>
      </c>
      <c r="F28" s="278">
        <f t="shared" si="0"/>
        <v>0.20656099780799919</v>
      </c>
      <c r="G28" s="302">
        <v>330.28563743000001</v>
      </c>
      <c r="H28" s="276">
        <v>403.289920074853</v>
      </c>
      <c r="I28" s="278">
        <f t="shared" si="1"/>
        <v>0.22103377916433131</v>
      </c>
      <c r="J28" s="26"/>
      <c r="K28" s="49"/>
      <c r="L28" s="49"/>
      <c r="P28" s="12"/>
      <c r="Q28" s="50"/>
      <c r="R28" s="50"/>
      <c r="S28" s="50"/>
    </row>
    <row r="29" spans="3:19" ht="20.100000000000001" customHeight="1">
      <c r="C29" s="147" t="s">
        <v>37</v>
      </c>
      <c r="D29" s="275">
        <v>5.4301430000000002</v>
      </c>
      <c r="E29" s="276">
        <v>5.4864617829419684</v>
      </c>
      <c r="F29" s="278">
        <f t="shared" si="0"/>
        <v>1.0371510095032122E-2</v>
      </c>
      <c r="G29" s="302">
        <v>21.083387999999999</v>
      </c>
      <c r="H29" s="276">
        <v>22.088288782941969</v>
      </c>
      <c r="I29" s="278">
        <f t="shared" si="1"/>
        <v>4.7663154657210161E-2</v>
      </c>
      <c r="J29" s="26"/>
      <c r="K29" s="49"/>
      <c r="L29" s="49"/>
      <c r="M29" s="8"/>
      <c r="N29" s="8"/>
      <c r="O29" s="50"/>
      <c r="P29" s="90"/>
      <c r="Q29" s="50"/>
      <c r="R29" s="50"/>
      <c r="S29" s="50"/>
    </row>
    <row r="30" spans="3:19" ht="20.100000000000001" customHeight="1">
      <c r="C30" s="147" t="s">
        <v>38</v>
      </c>
      <c r="D30" s="275">
        <v>13.388123307499999</v>
      </c>
      <c r="E30" s="276">
        <v>12.52441309960432</v>
      </c>
      <c r="F30" s="278">
        <f t="shared" si="0"/>
        <v>-6.4513164993918903E-2</v>
      </c>
      <c r="G30" s="302">
        <v>54.660290097499995</v>
      </c>
      <c r="H30" s="276">
        <v>50.374059534604328</v>
      </c>
      <c r="I30" s="278">
        <f t="shared" si="1"/>
        <v>-7.8415803415059271E-2</v>
      </c>
      <c r="J30" s="26"/>
      <c r="K30" s="49"/>
      <c r="L30" s="49"/>
      <c r="N30" s="8"/>
      <c r="P30" s="12"/>
      <c r="Q30" s="50"/>
      <c r="R30" s="50"/>
      <c r="S30" s="50"/>
    </row>
    <row r="31" spans="3:19" ht="20.100000000000001" customHeight="1">
      <c r="C31" s="147" t="s">
        <v>39</v>
      </c>
      <c r="D31" s="275">
        <v>1.1112991575000004</v>
      </c>
      <c r="E31" s="276">
        <v>1.1143571142183566</v>
      </c>
      <c r="F31" s="278">
        <f t="shared" ref="F31" si="2">+E31/D31-1</f>
        <v>2.7516953447850323E-3</v>
      </c>
      <c r="G31" s="302">
        <v>5.8070171550000014</v>
      </c>
      <c r="H31" s="276">
        <v>4.4806189942183572</v>
      </c>
      <c r="I31" s="278">
        <f t="shared" si="1"/>
        <v>-0.22841299162334638</v>
      </c>
      <c r="J31" s="26"/>
      <c r="K31" s="49"/>
      <c r="L31" s="49"/>
      <c r="N31" s="8"/>
      <c r="P31" s="12"/>
      <c r="Q31" s="50"/>
      <c r="R31" s="50"/>
      <c r="S31" s="50"/>
    </row>
    <row r="32" spans="3:19" ht="20.100000000000001" customHeight="1">
      <c r="C32" s="149" t="s">
        <v>40</v>
      </c>
      <c r="D32" s="263">
        <v>8.1188376158333337</v>
      </c>
      <c r="E32" s="264">
        <v>16.690188738470912</v>
      </c>
      <c r="F32" s="279">
        <f t="shared" si="0"/>
        <v>1.055736243070283</v>
      </c>
      <c r="G32" s="303">
        <v>78.021692213333338</v>
      </c>
      <c r="H32" s="264">
        <v>67.003563205970906</v>
      </c>
      <c r="I32" s="279">
        <f t="shared" si="1"/>
        <v>-0.14121879050297648</v>
      </c>
      <c r="J32" s="26"/>
      <c r="K32" s="49"/>
      <c r="L32" s="49"/>
      <c r="O32" s="50"/>
      <c r="P32" s="90"/>
      <c r="Q32" s="50"/>
      <c r="R32" s="50"/>
      <c r="S32" s="50"/>
    </row>
    <row r="33" spans="3:19" ht="13.5" thickBot="1">
      <c r="C33" s="138" t="s">
        <v>74</v>
      </c>
      <c r="D33" s="139">
        <f>SUM(D8:D32)</f>
        <v>4574.9494378801392</v>
      </c>
      <c r="E33" s="280">
        <f>SUM(E8:E32)</f>
        <v>4701.8535923855889</v>
      </c>
      <c r="F33" s="145">
        <f>+E33/D33-1</f>
        <v>2.773891957246466E-2</v>
      </c>
      <c r="G33" s="304">
        <f>SUM(G8:G32)</f>
        <v>18118.558307043091</v>
      </c>
      <c r="H33" s="280">
        <f>SUM(H8:H32)</f>
        <v>18951.100017227629</v>
      </c>
      <c r="I33" s="305">
        <f>+H33/G33-1</f>
        <v>4.5949666418045432E-2</v>
      </c>
      <c r="J33" s="26"/>
      <c r="K33" s="51"/>
      <c r="L33" s="8"/>
      <c r="N33" s="53"/>
      <c r="O33" s="50"/>
      <c r="P33" s="50"/>
      <c r="Q33" s="50"/>
      <c r="R33" s="50"/>
      <c r="S33" s="50"/>
    </row>
    <row r="34" spans="3:19">
      <c r="C34"/>
      <c r="D34"/>
      <c r="E34"/>
      <c r="F34"/>
      <c r="G34"/>
      <c r="J34" s="26"/>
      <c r="K34" s="51"/>
      <c r="L34" s="8"/>
      <c r="N34" s="53"/>
      <c r="O34" s="50"/>
      <c r="P34" s="50"/>
      <c r="Q34" s="50"/>
      <c r="R34" s="50"/>
      <c r="S34" s="50"/>
    </row>
    <row r="35" spans="3:19">
      <c r="C35"/>
      <c r="D35"/>
      <c r="E35"/>
      <c r="F35"/>
      <c r="G35"/>
      <c r="H35" s="26"/>
      <c r="I35" s="26"/>
      <c r="J35" s="26"/>
      <c r="K35" s="51"/>
      <c r="L35" s="8"/>
      <c r="O35" s="50"/>
      <c r="P35" s="50"/>
      <c r="Q35" s="50"/>
      <c r="R35" s="50"/>
      <c r="S35" s="50"/>
    </row>
    <row r="36" spans="3:19">
      <c r="C36" s="29" t="s">
        <v>123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53"/>
      <c r="O36" s="50"/>
      <c r="P36" s="50"/>
      <c r="Q36" s="50"/>
      <c r="R36" s="50"/>
      <c r="S36" s="50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50"/>
      <c r="P37" s="50"/>
      <c r="Q37" s="50"/>
      <c r="R37" s="50"/>
      <c r="S37" s="50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50"/>
      <c r="P38" s="50"/>
      <c r="Q38" s="50"/>
      <c r="R38" s="50"/>
      <c r="S38" s="50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50"/>
      <c r="P39" s="50"/>
      <c r="Q39" s="50"/>
      <c r="R39" s="50"/>
      <c r="S39" s="50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4" t="s">
        <v>43</v>
      </c>
      <c r="O43" s="54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5" t="s">
        <v>30</v>
      </c>
      <c r="O44" s="56">
        <v>1689.5657623614677</v>
      </c>
      <c r="P44" s="8"/>
      <c r="S44" s="96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4" t="s">
        <v>24</v>
      </c>
      <c r="O45" s="57">
        <v>848.65466779807173</v>
      </c>
      <c r="P45" s="8"/>
      <c r="S45" s="96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4" t="s">
        <v>25</v>
      </c>
      <c r="O46" s="57">
        <v>308.05981709239006</v>
      </c>
      <c r="P46" s="8"/>
      <c r="S46" s="96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5" t="s">
        <v>27</v>
      </c>
      <c r="O47" s="56">
        <v>290.90067229904025</v>
      </c>
      <c r="P47" s="8"/>
      <c r="S47" s="96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4" t="s">
        <v>18</v>
      </c>
      <c r="O48" s="57">
        <v>252.79119874163669</v>
      </c>
      <c r="P48" s="8"/>
      <c r="S48" s="96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4" t="s">
        <v>60</v>
      </c>
      <c r="O49" s="57">
        <v>226.23892069116846</v>
      </c>
      <c r="P49" s="8"/>
      <c r="S49" s="96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5" t="s">
        <v>23</v>
      </c>
      <c r="O50" s="56">
        <v>194.87733174689251</v>
      </c>
      <c r="P50" s="8"/>
      <c r="S50" s="96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4" t="s">
        <v>26</v>
      </c>
      <c r="O51" s="57">
        <v>143.14641358591891</v>
      </c>
      <c r="P51" s="8"/>
      <c r="S51" s="96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4" t="s">
        <v>22</v>
      </c>
      <c r="O52" s="57">
        <v>116.12870487722782</v>
      </c>
      <c r="P52" s="8"/>
      <c r="S52" s="96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4" t="s">
        <v>20</v>
      </c>
      <c r="O53" s="57">
        <v>110.37754674677157</v>
      </c>
      <c r="P53" s="8"/>
      <c r="S53" s="96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4" t="s">
        <v>36</v>
      </c>
      <c r="O54" s="57">
        <v>100.04964091485294</v>
      </c>
      <c r="P54" s="8"/>
      <c r="S54" s="96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5" t="s">
        <v>35</v>
      </c>
      <c r="O55" s="56">
        <v>98.827284116145179</v>
      </c>
      <c r="P55" s="8"/>
      <c r="S55" s="96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4" t="s">
        <v>34</v>
      </c>
      <c r="O56" s="57">
        <v>97.839564234235496</v>
      </c>
      <c r="P56" s="8"/>
      <c r="S56" s="96"/>
    </row>
    <row r="57" spans="3:19">
      <c r="N57" s="55" t="s">
        <v>28</v>
      </c>
      <c r="O57" s="56">
        <v>59.338722211162448</v>
      </c>
      <c r="S57" s="96"/>
    </row>
    <row r="58" spans="3:19">
      <c r="N58" s="55" t="s">
        <v>31</v>
      </c>
      <c r="O58" s="56">
        <v>57.668433542730646</v>
      </c>
      <c r="S58" s="96"/>
    </row>
    <row r="59" spans="3:19">
      <c r="N59" s="55" t="s">
        <v>33</v>
      </c>
      <c r="O59" s="56">
        <v>55.424037673069336</v>
      </c>
      <c r="S59" s="96"/>
    </row>
    <row r="60" spans="3:19">
      <c r="N60" s="55" t="s">
        <v>40</v>
      </c>
      <c r="O60" s="56">
        <v>16.690188738470912</v>
      </c>
      <c r="S60" s="96"/>
    </row>
    <row r="61" spans="3:19">
      <c r="N61" s="55" t="s">
        <v>38</v>
      </c>
      <c r="O61" s="56">
        <v>12.52441309960432</v>
      </c>
      <c r="S61" s="96"/>
    </row>
    <row r="62" spans="3:19">
      <c r="N62" s="55" t="s">
        <v>17</v>
      </c>
      <c r="O62" s="56">
        <v>5.6853258733553238</v>
      </c>
      <c r="S62" s="96"/>
    </row>
    <row r="63" spans="3:19">
      <c r="N63" s="54" t="s">
        <v>37</v>
      </c>
      <c r="O63" s="57">
        <v>5.4864617829419684</v>
      </c>
      <c r="S63" s="96"/>
    </row>
    <row r="64" spans="3:19">
      <c r="N64" s="54" t="s">
        <v>29</v>
      </c>
      <c r="O64" s="57">
        <v>5.1808198280272828</v>
      </c>
      <c r="S64" s="96"/>
    </row>
    <row r="65" spans="6:19">
      <c r="N65" s="54" t="s">
        <v>19</v>
      </c>
      <c r="O65" s="57">
        <v>4.3644315417681678</v>
      </c>
      <c r="S65" s="96"/>
    </row>
    <row r="66" spans="6:19">
      <c r="N66" s="54" t="s">
        <v>39</v>
      </c>
      <c r="O66" s="57">
        <v>1.1143571142183566</v>
      </c>
      <c r="S66" s="96"/>
    </row>
    <row r="67" spans="6:19">
      <c r="N67" s="55" t="s">
        <v>21</v>
      </c>
      <c r="O67" s="56">
        <v>0.76528914560802874</v>
      </c>
      <c r="S67" s="96"/>
    </row>
    <row r="68" spans="6:19">
      <c r="N68" s="9" t="s">
        <v>32</v>
      </c>
      <c r="O68" s="56">
        <v>0.15358662881345866</v>
      </c>
      <c r="S68" s="150"/>
    </row>
    <row r="70" spans="6:19">
      <c r="F70" s="85"/>
    </row>
    <row r="71" spans="6:19">
      <c r="F71" s="85"/>
    </row>
    <row r="72" spans="6:19">
      <c r="F72" s="85"/>
    </row>
    <row r="73" spans="6:19">
      <c r="F73" s="85"/>
    </row>
    <row r="74" spans="6:19">
      <c r="F74" s="85"/>
    </row>
    <row r="75" spans="6:19">
      <c r="F75" s="85"/>
    </row>
    <row r="76" spans="6:19">
      <c r="F76" s="85"/>
    </row>
    <row r="77" spans="6:19">
      <c r="F77" s="85"/>
    </row>
    <row r="78" spans="6:19">
      <c r="F78" s="85"/>
    </row>
    <row r="79" spans="6:19">
      <c r="F79" s="85"/>
    </row>
    <row r="80" spans="6:19">
      <c r="F80" s="85"/>
    </row>
    <row r="81" spans="6:6">
      <c r="F81" s="85"/>
    </row>
    <row r="82" spans="6:6">
      <c r="F82" s="85"/>
    </row>
    <row r="83" spans="6:6">
      <c r="F83" s="85"/>
    </row>
    <row r="84" spans="6:6">
      <c r="F84" s="85"/>
    </row>
    <row r="85" spans="6:6">
      <c r="F85" s="85"/>
    </row>
    <row r="86" spans="6:6">
      <c r="F86" s="85"/>
    </row>
    <row r="87" spans="6:6">
      <c r="F87" s="85"/>
    </row>
    <row r="88" spans="6:6">
      <c r="F88" s="85"/>
    </row>
    <row r="89" spans="6:6">
      <c r="F89" s="85"/>
    </row>
    <row r="90" spans="6:6">
      <c r="F90" s="85"/>
    </row>
    <row r="91" spans="6:6">
      <c r="F91" s="85"/>
    </row>
    <row r="92" spans="6:6">
      <c r="F92" s="85"/>
    </row>
    <row r="93" spans="6:6">
      <c r="F93" s="85"/>
    </row>
  </sheetData>
  <sortState ref="R44:S68">
    <sortCondition descending="1" ref="S44"/>
  </sortState>
  <mergeCells count="4">
    <mergeCell ref="D6:E6"/>
    <mergeCell ref="F6:F7"/>
    <mergeCell ref="G6:H6"/>
    <mergeCell ref="I6:I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TipoRecurso</vt:lpstr>
      <vt:lpstr>PorZona</vt:lpstr>
      <vt:lpstr>Por Región</vt:lpstr>
      <vt:lpstr>'Por Región'!Área_de_impresión</vt:lpstr>
      <vt:lpstr>PorZona!Área_de_impresión</vt:lpstr>
      <vt:lpstr>Resumen!Área_de_impresión</vt:lpstr>
      <vt:lpstr>TipoRecurso!Área_de_impresión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2019-04-10T22:30:34Z</cp:lastPrinted>
  <dcterms:created xsi:type="dcterms:W3CDTF">2018-08-23T14:00:28Z</dcterms:created>
  <dcterms:modified xsi:type="dcterms:W3CDTF">2019-05-17T13:18:12Z</dcterms:modified>
</cp:coreProperties>
</file>